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isinfettanti" sheetId="1" r:id="rId1"/>
    <sheet name="UNICHE" sheetId="2" r:id="rId2"/>
    <sheet name="Foglio3" sheetId="3" r:id="rId3"/>
  </sheets>
  <definedNames>
    <definedName name="_xlnm.Print_Area" localSheetId="0">'Disinfettanti'!$B$1:$I$28</definedName>
    <definedName name="_xlnm.Print_Titles" localSheetId="0">'Disinfettanti'!$1:$1</definedName>
    <definedName name="_xlnm.Print_Titles" localSheetId="1">'UNICHE'!$1:$1</definedName>
  </definedNames>
  <calcPr fullCalcOnLoad="1"/>
</workbook>
</file>

<file path=xl/sharedStrings.xml><?xml version="1.0" encoding="utf-8"?>
<sst xmlns="http://schemas.openxmlformats.org/spreadsheetml/2006/main" count="1126" uniqueCount="531">
  <si>
    <t>Principio attivo</t>
  </si>
  <si>
    <t>F.F.</t>
  </si>
  <si>
    <t>Dos.</t>
  </si>
  <si>
    <t>FL</t>
  </si>
  <si>
    <t>Lotto</t>
  </si>
  <si>
    <t>FLAC</t>
  </si>
  <si>
    <t>CREMA</t>
  </si>
  <si>
    <t>F</t>
  </si>
  <si>
    <t>CPR</t>
  </si>
  <si>
    <t>10 MG</t>
  </si>
  <si>
    <t>100 MG</t>
  </si>
  <si>
    <t>ENOXAPARINA</t>
  </si>
  <si>
    <t>SIR</t>
  </si>
  <si>
    <t>8000 UI</t>
  </si>
  <si>
    <t>6000 UI</t>
  </si>
  <si>
    <t>4000 UI</t>
  </si>
  <si>
    <t>2000 UI</t>
  </si>
  <si>
    <t xml:space="preserve">F </t>
  </si>
  <si>
    <t>DROTRECOGINA ALFA</t>
  </si>
  <si>
    <t>20 MG 2 MG/ML</t>
  </si>
  <si>
    <t>5 MG 2 MG/ML</t>
  </si>
  <si>
    <t>0,5 MG</t>
  </si>
  <si>
    <t>ARIPIPRAZOLO</t>
  </si>
  <si>
    <t>5 MG</t>
  </si>
  <si>
    <t>15 MG</t>
  </si>
  <si>
    <t>GLATIRAMER ACETATO</t>
  </si>
  <si>
    <t>20MG/ML 28 SIR</t>
  </si>
  <si>
    <t>ILOPROST</t>
  </si>
  <si>
    <t>0,050MG F</t>
  </si>
  <si>
    <t>COLLAGENASI/ CLORAMFENICOLO</t>
  </si>
  <si>
    <t>POM</t>
  </si>
  <si>
    <t>30 G POM</t>
  </si>
  <si>
    <t>30 MG</t>
  </si>
  <si>
    <t>LORAZEPAM</t>
  </si>
  <si>
    <t>METILPREDNISOLONE</t>
  </si>
  <si>
    <t>500 MG</t>
  </si>
  <si>
    <t>125 MG</t>
  </si>
  <si>
    <t>1 G</t>
  </si>
  <si>
    <t>50 MG</t>
  </si>
  <si>
    <t>OLANZEPINA</t>
  </si>
  <si>
    <t>50 MG/5 ML</t>
  </si>
  <si>
    <t>300 MG</t>
  </si>
  <si>
    <t>ABCIXIMAB</t>
  </si>
  <si>
    <t>10 MG/5 ML</t>
  </si>
  <si>
    <t>ROCURONIO BROMURO</t>
  </si>
  <si>
    <t>ROPIVACAINA</t>
  </si>
  <si>
    <t>SACCA</t>
  </si>
  <si>
    <t>2 MG/ML 100 ML</t>
  </si>
  <si>
    <t>2 MG/ML 200 ML</t>
  </si>
  <si>
    <t>7,5 MG/ML 10 ML</t>
  </si>
  <si>
    <t>10 MG/ML 10 ML</t>
  </si>
  <si>
    <t>2 MG/ML 10 ML</t>
  </si>
  <si>
    <t>5 MG/ML 10 ML</t>
  </si>
  <si>
    <t>SALBUTAMOLO/IPATROPIO BROMURO</t>
  </si>
  <si>
    <t>SOL. 15ML OS/NEB.</t>
  </si>
  <si>
    <t>SEVOFLURANE</t>
  </si>
  <si>
    <t>250 ML INAL QUICK FIL</t>
  </si>
  <si>
    <t>TIROFIBAN</t>
  </si>
  <si>
    <t>0,25MG/ML 50 ML</t>
  </si>
  <si>
    <t>INTERFERONE BETA 1A</t>
  </si>
  <si>
    <t>44 MCG SIR</t>
  </si>
  <si>
    <t>22 MCG SIR</t>
  </si>
  <si>
    <t>30 MCG/0,5ML</t>
  </si>
  <si>
    <t>INTERFERONE BETA 1B</t>
  </si>
  <si>
    <t>0,25MG 15F+15F</t>
  </si>
  <si>
    <t>NATALIZUMAB</t>
  </si>
  <si>
    <t>300 MG/15 ML</t>
  </si>
  <si>
    <t>ERTAPENEM</t>
  </si>
  <si>
    <t>1 G 20 ML FL</t>
  </si>
  <si>
    <t>GEMCITABINA</t>
  </si>
  <si>
    <t xml:space="preserve">INF./ENDOVESC 1000 MG </t>
  </si>
  <si>
    <t xml:space="preserve">INF./ENDOVESC 200 MG </t>
  </si>
  <si>
    <t>LINEZOLID</t>
  </si>
  <si>
    <t>600 MG CPR RIV</t>
  </si>
  <si>
    <t xml:space="preserve">2 MG/ML </t>
  </si>
  <si>
    <t>MEROPENEM</t>
  </si>
  <si>
    <t>1000 MG</t>
  </si>
  <si>
    <t>PIPERACILLINA/TAZOBACTAM</t>
  </si>
  <si>
    <t>4 G + 0,5 G FL EV</t>
  </si>
  <si>
    <t>2 G + 0,25 G FL INIET.</t>
  </si>
  <si>
    <t>TEICOPLANINA</t>
  </si>
  <si>
    <t>200MG F</t>
  </si>
  <si>
    <t>BEVACIZUMAB</t>
  </si>
  <si>
    <t>INFUS. 1FL 100MG</t>
  </si>
  <si>
    <t>INFUS. 1FL 400MG</t>
  </si>
  <si>
    <t xml:space="preserve">FL </t>
  </si>
  <si>
    <t>100 MG FL</t>
  </si>
  <si>
    <t>CAPECITABINA</t>
  </si>
  <si>
    <t>150 MG</t>
  </si>
  <si>
    <t>CETUXIMAB</t>
  </si>
  <si>
    <t>2 MG/ML 50 ML</t>
  </si>
  <si>
    <t>DOCETAXEL</t>
  </si>
  <si>
    <t>80 MG/2 ML FL</t>
  </si>
  <si>
    <t>20 MG/0,5 ML FL</t>
  </si>
  <si>
    <t>ERLOTINIB</t>
  </si>
  <si>
    <t>FOTEMUSTINA</t>
  </si>
  <si>
    <t>208 MG F</t>
  </si>
  <si>
    <t>FULVESTRAN</t>
  </si>
  <si>
    <t>250MG/5 ML SIR</t>
  </si>
  <si>
    <t>GRANISETRON</t>
  </si>
  <si>
    <t>3 MG/3ML</t>
  </si>
  <si>
    <t>IMATINIB</t>
  </si>
  <si>
    <t>CPS</t>
  </si>
  <si>
    <t>100 MG CPS</t>
  </si>
  <si>
    <t>MITOMICINA C</t>
  </si>
  <si>
    <t>40 MG F INIET.</t>
  </si>
  <si>
    <t>ONDANSETRON</t>
  </si>
  <si>
    <t>8 MG/4 ML F</t>
  </si>
  <si>
    <t>4 MG/2 ML F</t>
  </si>
  <si>
    <t>PALONOSETRON</t>
  </si>
  <si>
    <t xml:space="preserve">250 MCG/5 ML </t>
  </si>
  <si>
    <t>RALTITREXED</t>
  </si>
  <si>
    <t>2 MG POLV</t>
  </si>
  <si>
    <t>MABTHERA</t>
  </si>
  <si>
    <t>500 MG FL</t>
  </si>
  <si>
    <t>SUNITINIB</t>
  </si>
  <si>
    <t>TOPOTECAN</t>
  </si>
  <si>
    <t>4 MG/5 ML FL</t>
  </si>
  <si>
    <t>TRASTUZUMAB</t>
  </si>
  <si>
    <t>150 MG FL</t>
  </si>
  <si>
    <t>TROPISETRON</t>
  </si>
  <si>
    <t>5 MG/5 ML F</t>
  </si>
  <si>
    <t>VINORELBINA</t>
  </si>
  <si>
    <t>50 MG 5 ML IV</t>
  </si>
  <si>
    <t>10 MG 1 ML IV</t>
  </si>
  <si>
    <t>20 MG</t>
  </si>
  <si>
    <t>F/S</t>
  </si>
  <si>
    <t>EPTIFIBATIDE</t>
  </si>
  <si>
    <t>0,75 MG/ML 100 ML</t>
  </si>
  <si>
    <t>CISATRACURIO BESILATO</t>
  </si>
  <si>
    <t>2 MG/ML 5 ML</t>
  </si>
  <si>
    <t>5 MG/ML 30 ML</t>
  </si>
  <si>
    <t>2 MG</t>
  </si>
  <si>
    <t>4 MG</t>
  </si>
  <si>
    <t>GARZE</t>
  </si>
  <si>
    <t>LIDOCAINA + PRILOCAINA</t>
  </si>
  <si>
    <t>2,5% + 2,5%</t>
  </si>
  <si>
    <t>FONDAPARINUX</t>
  </si>
  <si>
    <t>2,5 MG/ 0,5 ML</t>
  </si>
  <si>
    <t>TOSSINA BOTULINICA TIPO A</t>
  </si>
  <si>
    <t xml:space="preserve">500 UI </t>
  </si>
  <si>
    <t>Prez. 50% o ultimo prezzo d'acquisto</t>
  </si>
  <si>
    <t>Totale PRESUNTO</t>
  </si>
  <si>
    <t>ACIDO ZOLEDRONICO</t>
  </si>
  <si>
    <t>200 MG</t>
  </si>
  <si>
    <t>FENTANIL</t>
  </si>
  <si>
    <t xml:space="preserve">1 MG </t>
  </si>
  <si>
    <t>IFOSFAMIDE</t>
  </si>
  <si>
    <t>IRINOTECAN</t>
  </si>
  <si>
    <t>2000 MG/ 100 ML</t>
  </si>
  <si>
    <t>REMIFENTANIL</t>
  </si>
  <si>
    <t>VORICONAZOLO</t>
  </si>
  <si>
    <t>BENZIDAMINA</t>
  </si>
  <si>
    <t>120 ML COLLUT.</t>
  </si>
  <si>
    <t>TRIMEBUTINA</t>
  </si>
  <si>
    <t xml:space="preserve">150 MG  </t>
  </si>
  <si>
    <t>TIOTROPIO BROMURO</t>
  </si>
  <si>
    <t>CPS HANDIHALER</t>
  </si>
  <si>
    <t>18 MCG</t>
  </si>
  <si>
    <t>TENECTEPLASI</t>
  </si>
  <si>
    <t>10.000 UI/10 ML</t>
  </si>
  <si>
    <t>CLOMIPRAMINA</t>
  </si>
  <si>
    <t>25 MG/2 ML</t>
  </si>
  <si>
    <t>25 MG</t>
  </si>
  <si>
    <t>75 MG R.P.</t>
  </si>
  <si>
    <t>GTT</t>
  </si>
  <si>
    <t>FLOROGLUCINOLO</t>
  </si>
  <si>
    <t>40 MG/4 ML</t>
  </si>
  <si>
    <t>ALIZAPRIDE</t>
  </si>
  <si>
    <t>50 MG/2 ML</t>
  </si>
  <si>
    <t>NISTATINA</t>
  </si>
  <si>
    <t>SOSP.</t>
  </si>
  <si>
    <t>100.000 UI/ML</t>
  </si>
  <si>
    <t>DIGOSSINA</t>
  </si>
  <si>
    <t>0,125 MG</t>
  </si>
  <si>
    <t>0,25 MG</t>
  </si>
  <si>
    <t>0,0625 MG</t>
  </si>
  <si>
    <t>PROPOFOL</t>
  </si>
  <si>
    <t>CARBAMAZEPINA</t>
  </si>
  <si>
    <t>400 MG R.C.</t>
  </si>
  <si>
    <t>200 MG R.C.</t>
  </si>
  <si>
    <t>BACLOFENE</t>
  </si>
  <si>
    <t>CLOPIDOGREL</t>
  </si>
  <si>
    <t>75 MG</t>
  </si>
  <si>
    <t>REPAGLINIDE</t>
  </si>
  <si>
    <t>INSULINA LISPRO</t>
  </si>
  <si>
    <t>100 UI/ML 10 ML</t>
  </si>
  <si>
    <t>INSULINA ASPART</t>
  </si>
  <si>
    <t>CART.</t>
  </si>
  <si>
    <t>100 UI/ML 3 ML</t>
  </si>
  <si>
    <t>INSULINA GLARGINE</t>
  </si>
  <si>
    <t>ACIDO ACETILSALICILICO</t>
  </si>
  <si>
    <t>FITOMENADIONE</t>
  </si>
  <si>
    <t>10 MG/ML</t>
  </si>
  <si>
    <t>ACIDO FOLICO</t>
  </si>
  <si>
    <t>INSULINA GLULISINA</t>
  </si>
  <si>
    <t>FLECAINIDE</t>
  </si>
  <si>
    <t>100 MG/15 ML</t>
  </si>
  <si>
    <t>Ditta</t>
  </si>
  <si>
    <t>OXITROPIO BROMURO</t>
  </si>
  <si>
    <t>1,5 MG/ML 20 ML</t>
  </si>
  <si>
    <t>*</t>
  </si>
  <si>
    <t>ZOLPIDEM</t>
  </si>
  <si>
    <t>15MG/2ML</t>
  </si>
  <si>
    <t>Contratto</t>
  </si>
  <si>
    <t>SODIO FERRIGLUCONATO</t>
  </si>
  <si>
    <t>62,5 MG DI FERRO TRIVALENTE</t>
  </si>
  <si>
    <t>BIPERIDENE</t>
  </si>
  <si>
    <t>5 MG/ML</t>
  </si>
  <si>
    <t>4 MG R.P.</t>
  </si>
  <si>
    <t>SUXAMETONIO</t>
  </si>
  <si>
    <t>100MG/2ML</t>
  </si>
  <si>
    <t>RIFAMICINA</t>
  </si>
  <si>
    <t>90MG/18ML</t>
  </si>
  <si>
    <t>4MG/ML</t>
  </si>
  <si>
    <t>OSSITOCINA</t>
  </si>
  <si>
    <t>5UI/1ML</t>
  </si>
  <si>
    <t>ETILEFRINA</t>
  </si>
  <si>
    <t>10MG/1ML</t>
  </si>
  <si>
    <t>0,75% 15 G</t>
  </si>
  <si>
    <t>200MG</t>
  </si>
  <si>
    <t>10G/100 ML</t>
  </si>
  <si>
    <t>ADENOSINA</t>
  </si>
  <si>
    <t>6MG/2ML</t>
  </si>
  <si>
    <t>CLONIDINA</t>
  </si>
  <si>
    <t>MCG/1ML</t>
  </si>
  <si>
    <t>150MCG</t>
  </si>
  <si>
    <t>300MCG</t>
  </si>
  <si>
    <t>URAPIDIL</t>
  </si>
  <si>
    <t>50MG/10ML</t>
  </si>
  <si>
    <t>SODIO NITROPRUSSIATO</t>
  </si>
  <si>
    <t>100MG</t>
  </si>
  <si>
    <t>SODIO TRETRADECILSOLFATO</t>
  </si>
  <si>
    <t>3% 2ML</t>
  </si>
  <si>
    <t>ESCINA SODICA</t>
  </si>
  <si>
    <t>5MG/5 ML</t>
  </si>
  <si>
    <t>IBI</t>
  </si>
  <si>
    <t>BOEHRINGER</t>
  </si>
  <si>
    <t>ROCHE</t>
  </si>
  <si>
    <t>3M ITALIA</t>
  </si>
  <si>
    <t>SANOFI-AVENTIS</t>
  </si>
  <si>
    <t>SIT LABOR. FARM.</t>
  </si>
  <si>
    <t>ANGELINI</t>
  </si>
  <si>
    <t>BIOMEDICA FOSCAMA</t>
  </si>
  <si>
    <t>WYETH LEDERLE</t>
  </si>
  <si>
    <t>NOVO NORDISK</t>
  </si>
  <si>
    <t>ELI LILLY</t>
  </si>
  <si>
    <t>GRUPPO LEPETIT</t>
  </si>
  <si>
    <t>MALESCI SPA</t>
  </si>
  <si>
    <t>BOUTY</t>
  </si>
  <si>
    <t>GLAXOSMITHKLINE</t>
  </si>
  <si>
    <t>ALTANA PHARMA</t>
  </si>
  <si>
    <t>5MG</t>
  </si>
  <si>
    <t>ESMOLOLO</t>
  </si>
  <si>
    <t>100MG/10ML</t>
  </si>
  <si>
    <t>BAXTER</t>
  </si>
  <si>
    <t>LABETALOLO</t>
  </si>
  <si>
    <t>100MG/20 ML</t>
  </si>
  <si>
    <t>TEOFARMA</t>
  </si>
  <si>
    <t>25MG</t>
  </si>
  <si>
    <t>NIFEDIPINA</t>
  </si>
  <si>
    <t>20MG/ML 30 ML</t>
  </si>
  <si>
    <t>VALEANT</t>
  </si>
  <si>
    <t>VERAPAMIL</t>
  </si>
  <si>
    <t>5MG/2 ML</t>
  </si>
  <si>
    <t>KNOLL FARM.</t>
  </si>
  <si>
    <t>50MG</t>
  </si>
  <si>
    <t>300MG</t>
  </si>
  <si>
    <t>40MG</t>
  </si>
  <si>
    <t>20MG</t>
  </si>
  <si>
    <t>1000MG</t>
  </si>
  <si>
    <t>FRUMENTO ESTRATTO+FENOSSETOLO</t>
  </si>
  <si>
    <t>15G+1G IN 100 G</t>
  </si>
  <si>
    <t>FARMACEUTICI DAMOR</t>
  </si>
  <si>
    <t>ACIDO IALURONICO SALE SODICO</t>
  </si>
  <si>
    <t>FIDIA</t>
  </si>
  <si>
    <t>4MG 10CMX20CM</t>
  </si>
  <si>
    <t>DESCLORFENIRAMINA MALEATO</t>
  </si>
  <si>
    <t>SCHERING PLOUGH</t>
  </si>
  <si>
    <t>ARGENTO METALLICO+BENZOILE PEROSSIDO</t>
  </si>
  <si>
    <t>SPRAY</t>
  </si>
  <si>
    <t>4,25G+1,5G IN 100 G</t>
  </si>
  <si>
    <t>DEVERGE'</t>
  </si>
  <si>
    <t>DINOPROSTONE</t>
  </si>
  <si>
    <t>DISP.VAG.</t>
  </si>
  <si>
    <t>10MG</t>
  </si>
  <si>
    <t>FERRING SPA</t>
  </si>
  <si>
    <t>GEMEPROST</t>
  </si>
  <si>
    <t>OVULI</t>
  </si>
  <si>
    <t>1MG</t>
  </si>
  <si>
    <t>IND. FARM. SERONO</t>
  </si>
  <si>
    <t>0,5MG</t>
  </si>
  <si>
    <t xml:space="preserve">LIDOCAINA </t>
  </si>
  <si>
    <t>POMATA</t>
  </si>
  <si>
    <t>2,5% 15G</t>
  </si>
  <si>
    <t>LIDOCAINA</t>
  </si>
  <si>
    <t>1% 100G</t>
  </si>
  <si>
    <t>MOLTENI</t>
  </si>
  <si>
    <t>TERLIPRESSINA</t>
  </si>
  <si>
    <t>1MG/ML 5 ML</t>
  </si>
  <si>
    <t>FERRING</t>
  </si>
  <si>
    <t>PREDNISONE</t>
  </si>
  <si>
    <t>BRUNO F.</t>
  </si>
  <si>
    <t>DOXICICLINA</t>
  </si>
  <si>
    <t>CEFTIZOXIMA SODICA</t>
  </si>
  <si>
    <t>1G 4ML</t>
  </si>
  <si>
    <t>PFIZER</t>
  </si>
  <si>
    <t>BAYER</t>
  </si>
  <si>
    <t>ITRACONAZOLO</t>
  </si>
  <si>
    <t>RIFAMPICINA</t>
  </si>
  <si>
    <t>600MG</t>
  </si>
  <si>
    <t>250MG</t>
  </si>
  <si>
    <t>FOSCARNET</t>
  </si>
  <si>
    <t>250ML</t>
  </si>
  <si>
    <t>ASTRAZENECA</t>
  </si>
  <si>
    <t>BICALUTAMIDE</t>
  </si>
  <si>
    <t>TACROLIMUS</t>
  </si>
  <si>
    <t>ASTELLAS PHARMA</t>
  </si>
  <si>
    <t>EVEROLIMUS</t>
  </si>
  <si>
    <t>0,75MG</t>
  </si>
  <si>
    <t>KETOPROFENE</t>
  </si>
  <si>
    <t>100MG/5ML</t>
  </si>
  <si>
    <t>10MG/5ML INTRATECALE</t>
  </si>
  <si>
    <t>NOVARTIS FARMA</t>
  </si>
  <si>
    <t>ACIDO IBANTRONICO</t>
  </si>
  <si>
    <t>DESFLURANO</t>
  </si>
  <si>
    <t>LIQ. INAL. 240ML</t>
  </si>
  <si>
    <t>ALFENTANIL</t>
  </si>
  <si>
    <t>0,5MG/ML 10 ML</t>
  </si>
  <si>
    <t>SUFENTANIL</t>
  </si>
  <si>
    <t>20MG/ML 50 ML</t>
  </si>
  <si>
    <t>BUPIVACAINA</t>
  </si>
  <si>
    <t>IPERBARICA 0,5% 4ML</t>
  </si>
  <si>
    <t>LEVOBUPIVACAINA</t>
  </si>
  <si>
    <t>5MG/ML 10 ML</t>
  </si>
  <si>
    <t>ABBOTT</t>
  </si>
  <si>
    <t>OXICODONE</t>
  </si>
  <si>
    <t>20MG R.P.</t>
  </si>
  <si>
    <t>40 MG R.P.</t>
  </si>
  <si>
    <t>10 MG R.P.</t>
  </si>
  <si>
    <t>BRISTOL</t>
  </si>
  <si>
    <t>500MG 2,5 ML</t>
  </si>
  <si>
    <t>METAMIZOLO</t>
  </si>
  <si>
    <t>500MG/ML 20 ML</t>
  </si>
  <si>
    <t>PARACETAMOLO</t>
  </si>
  <si>
    <t>10MG/ML 100ML</t>
  </si>
  <si>
    <t>OXCARBAZEPINA</t>
  </si>
  <si>
    <t>LEVETIRACETAM</t>
  </si>
  <si>
    <t>500MG</t>
  </si>
  <si>
    <t>PREGABALIN</t>
  </si>
  <si>
    <t>75MG 14 CPS</t>
  </si>
  <si>
    <t>PRAMIPEXOLO</t>
  </si>
  <si>
    <t>0,7MG</t>
  </si>
  <si>
    <t>PROMAZINA CLORIDRATO</t>
  </si>
  <si>
    <t>50MG EV</t>
  </si>
  <si>
    <t>SOLVAY</t>
  </si>
  <si>
    <t>QUETIAPINA</t>
  </si>
  <si>
    <t xml:space="preserve">200MG </t>
  </si>
  <si>
    <t>25MG 30 CPR</t>
  </si>
  <si>
    <t>RISPERIDONE</t>
  </si>
  <si>
    <t>JANSSEN-CILAG</t>
  </si>
  <si>
    <t>50MCG/ML 1 ML</t>
  </si>
  <si>
    <t>ANGENERICO</t>
  </si>
  <si>
    <t>VENLAFAXINA CLORIDRATO</t>
  </si>
  <si>
    <t>75MG R.P.</t>
  </si>
  <si>
    <t xml:space="preserve">SALBUTAMOLO </t>
  </si>
  <si>
    <t>100MCG 5 ML</t>
  </si>
  <si>
    <t>25ML + 100 ML FISIOLOGICA</t>
  </si>
  <si>
    <t>CLORFENAMINA MALEATO</t>
  </si>
  <si>
    <t>10MG 1ML</t>
  </si>
  <si>
    <t>PROTAMINA CLORIDRATO</t>
  </si>
  <si>
    <t>50MG/5ML EV</t>
  </si>
  <si>
    <t>UCB PHARMA</t>
  </si>
  <si>
    <t>TOTALE</t>
  </si>
  <si>
    <t>ACIDO MICOFENOLICO</t>
  </si>
  <si>
    <t>172/2007</t>
  </si>
  <si>
    <t>181/2007</t>
  </si>
  <si>
    <t>214/2007</t>
  </si>
  <si>
    <t>241/2007</t>
  </si>
  <si>
    <t>184/2007</t>
  </si>
  <si>
    <t>BIOGEN DOMPE'</t>
  </si>
  <si>
    <t>240/2007</t>
  </si>
  <si>
    <t>242/2007</t>
  </si>
  <si>
    <t>244/2007</t>
  </si>
  <si>
    <t>CPR VELOTAB</t>
  </si>
  <si>
    <t>VELOTAB</t>
  </si>
  <si>
    <t>212/2007</t>
  </si>
  <si>
    <t>229/2007</t>
  </si>
  <si>
    <t>ITALFARMACO</t>
  </si>
  <si>
    <t>261/2007</t>
  </si>
  <si>
    <t>MERCK SERONO</t>
  </si>
  <si>
    <t>222/2007</t>
  </si>
  <si>
    <t>KYOWA ITALIA</t>
  </si>
  <si>
    <t>189/2007</t>
  </si>
  <si>
    <t>247/2007</t>
  </si>
  <si>
    <t>247/2008</t>
  </si>
  <si>
    <t>247/2009</t>
  </si>
  <si>
    <t>247/2010</t>
  </si>
  <si>
    <t>PIERRE FABRE IT</t>
  </si>
  <si>
    <t>329/2007</t>
  </si>
  <si>
    <t>208/2007</t>
  </si>
  <si>
    <t>MERCK SHARP &amp;D.</t>
  </si>
  <si>
    <t>207/2007</t>
  </si>
  <si>
    <t>188/2007</t>
  </si>
  <si>
    <t>203/2007</t>
  </si>
  <si>
    <t>155/2007</t>
  </si>
  <si>
    <t>271/2007</t>
  </si>
  <si>
    <t>186/2007</t>
  </si>
  <si>
    <t>SMITH&amp;NEPHEW</t>
  </si>
  <si>
    <t>185/2007</t>
  </si>
  <si>
    <t>40/2007</t>
  </si>
  <si>
    <t>315/2007</t>
  </si>
  <si>
    <t>180/2007</t>
  </si>
  <si>
    <t>VALEAS</t>
  </si>
  <si>
    <t>200/2007</t>
  </si>
  <si>
    <t>217/2007</t>
  </si>
  <si>
    <t>164/2007</t>
  </si>
  <si>
    <t>167/2007</t>
  </si>
  <si>
    <t>213/2007</t>
  </si>
  <si>
    <t>223/2007</t>
  </si>
  <si>
    <t>198/2007</t>
  </si>
  <si>
    <t>328/2007</t>
  </si>
  <si>
    <t>199/2007</t>
  </si>
  <si>
    <t>ORGANON</t>
  </si>
  <si>
    <t>218/2007</t>
  </si>
  <si>
    <t>219/2007</t>
  </si>
  <si>
    <t>216/2007</t>
  </si>
  <si>
    <t>DOXORUBICINA LIPOSOMIALE</t>
  </si>
  <si>
    <t>2MG/ML 10ML</t>
  </si>
  <si>
    <t>2MG/ML 25 ML</t>
  </si>
  <si>
    <t>169/2007</t>
  </si>
  <si>
    <t>13/2008</t>
  </si>
  <si>
    <t>IPSEN</t>
  </si>
  <si>
    <t>004/2008</t>
  </si>
  <si>
    <t>Scad. contratto</t>
  </si>
  <si>
    <t>19/2008</t>
  </si>
  <si>
    <t>007/2008</t>
  </si>
  <si>
    <t>* Sono contrassegnati con asterisco tutti i principi attivi infungilibili che non hanno nessun contrato in vigore</t>
  </si>
  <si>
    <t>FRUTTOSIO 1,6-DIFOSFATO</t>
  </si>
  <si>
    <t>MUNDIPHARMA</t>
  </si>
  <si>
    <t xml:space="preserve">TOSSINA BOTULINICA   </t>
  </si>
  <si>
    <t>100UI</t>
  </si>
  <si>
    <t>ALLERGAN</t>
  </si>
  <si>
    <t>PASTIGLIE</t>
  </si>
  <si>
    <t>200MCG</t>
  </si>
  <si>
    <t>400MCG</t>
  </si>
  <si>
    <t>600MCG</t>
  </si>
  <si>
    <t>DOMPE'</t>
  </si>
  <si>
    <t>APREPITANT</t>
  </si>
  <si>
    <t>125MG+2CPS 80MG</t>
  </si>
  <si>
    <t>008/2008</t>
  </si>
  <si>
    <t>Data aggiornamento consumi</t>
  </si>
  <si>
    <t>Fabbisogno al 31/12/2008</t>
  </si>
  <si>
    <t>CPR GASTRORESISTENTI</t>
  </si>
  <si>
    <t>PHARMAFAR</t>
  </si>
  <si>
    <t>BORTEZOMIB</t>
  </si>
  <si>
    <t>3,5MG</t>
  </si>
  <si>
    <t>BUTILSCOPOLAMINA</t>
  </si>
  <si>
    <t>20MG/1 ML</t>
  </si>
  <si>
    <t>55/2008</t>
  </si>
  <si>
    <t>PEMETREXED</t>
  </si>
  <si>
    <t>54/2008</t>
  </si>
  <si>
    <t>53/2008</t>
  </si>
  <si>
    <t>56/2008</t>
  </si>
  <si>
    <t>BIOFUTURA PHARMA</t>
  </si>
  <si>
    <t>SCHARPER SPA</t>
  </si>
  <si>
    <t>50MG/2ML</t>
  </si>
  <si>
    <t>PROMETAZINA CLORIDRATO</t>
  </si>
  <si>
    <t>MARVECS PHARMA</t>
  </si>
  <si>
    <t>40MG/1ML</t>
  </si>
  <si>
    <t>IOVERSOLO</t>
  </si>
  <si>
    <t>350MG/ML 150 ML</t>
  </si>
  <si>
    <t>WARFARIN SODICO</t>
  </si>
  <si>
    <t>ACIDO ACETILSALICILICO/MAGNESIO IDROSSIDO/ALGELDRATO</t>
  </si>
  <si>
    <t>TEMOZOLOMIDE</t>
  </si>
  <si>
    <t>SORAFENIB</t>
  </si>
  <si>
    <t>COVIDIEN</t>
  </si>
  <si>
    <t>2008/67</t>
  </si>
  <si>
    <t>Fabb. annuale</t>
  </si>
  <si>
    <t xml:space="preserve">GADODIAMIDE </t>
  </si>
  <si>
    <t>0,5 MMOL 15 ML</t>
  </si>
  <si>
    <t>112/2007</t>
  </si>
  <si>
    <t>GE HEALTHCARE</t>
  </si>
  <si>
    <t>108/2008</t>
  </si>
  <si>
    <t>107/2008</t>
  </si>
  <si>
    <t>106/2008</t>
  </si>
  <si>
    <t>109/2008</t>
  </si>
  <si>
    <t>112/2008</t>
  </si>
  <si>
    <t>VOCE</t>
  </si>
  <si>
    <t>% iva</t>
  </si>
  <si>
    <t>Prezzo unitario IVA esclusa offerto</t>
  </si>
  <si>
    <t>Clorexidina gluconato non inferiore al 4% + cetrimide in  soluzione acquosa</t>
  </si>
  <si>
    <t>DESCRIZIONE</t>
  </si>
  <si>
    <t xml:space="preserve">Flac. 500 ml + dispenser </t>
  </si>
  <si>
    <t>Fabb. Per due anni</t>
  </si>
  <si>
    <t>Polivinilpirrolidone-iodio 7,5% (al 10% di iodio attivo) soluzione saponosa</t>
  </si>
  <si>
    <t xml:space="preserve">Flac. 1 litro + dispenser  </t>
  </si>
  <si>
    <t>Polivinilpirrolidone-iodio 10% (al 10% di iodio attivo) soluzione acquosa</t>
  </si>
  <si>
    <t>Sali di ammonio quaternario 0,1% soluzione idroalcoolica (alcool minimo 60% se etilico, 50% se isopropilico)</t>
  </si>
  <si>
    <t>Flac. 1 litro</t>
  </si>
  <si>
    <t>Acqua ossigenata 10 vol. (3%), stabilizzata</t>
  </si>
  <si>
    <t>Clorexidina gluconato 0,5% in soluzione alcolica incolore</t>
  </si>
  <si>
    <t>Cloro attivo all’1,1% in soluzione acquosa</t>
  </si>
  <si>
    <t>Alcool denaturato 90-95°</t>
  </si>
  <si>
    <t>Miscela polifenolica ad azione detergente-decontaminante</t>
  </si>
  <si>
    <t>Flac. 1 litro + flaconi vuoti con erogatore in sconto merce</t>
  </si>
  <si>
    <t>Detergente  plurienzimatico</t>
  </si>
  <si>
    <t>Detergente ipoallergenico a pH 5,5-7</t>
  </si>
  <si>
    <t>Salviette in TNT 20x25cm imbevute di detergente ipoallergenico</t>
  </si>
  <si>
    <t>n.</t>
  </si>
  <si>
    <t>Sali di ammonio quaternario 1% circa soluzione alcolica (alcool minimo 60% se etilico, 50% se isopropilico) + antiossidante</t>
  </si>
  <si>
    <t>Formaldeide 37-40%</t>
  </si>
  <si>
    <t>Formaldeide soluzione acquosa 10% neutra, tamponata e stabilizzata</t>
  </si>
  <si>
    <t>Glutaraldeide 2% soluzione da attivare a pH alcalino</t>
  </si>
  <si>
    <t>Tanica 5 litri</t>
  </si>
  <si>
    <t>Spugne monouso imbevute di sapone in buste singole</t>
  </si>
  <si>
    <t>Spugne monouso imbevute di sapone con doppia manopola</t>
  </si>
  <si>
    <t>Clorexidina in soluzione concentrata all’1,5% + cetrimide in soluzione concentrata al 15% per soluzione cutanea</t>
  </si>
  <si>
    <t>Flac. 5 litri</t>
  </si>
  <si>
    <t>Acido acetico glaciale F.U.</t>
  </si>
  <si>
    <t>1 litro</t>
  </si>
  <si>
    <t xml:space="preserve">Acqua depurata </t>
  </si>
  <si>
    <t>Tanica 10 litri</t>
  </si>
  <si>
    <t xml:space="preserve">Flac. 1 litro </t>
  </si>
  <si>
    <t>Etere etilico</t>
  </si>
  <si>
    <t>Flac. 90-100 ml</t>
  </si>
  <si>
    <t>Olio di vaselina F.U.</t>
  </si>
  <si>
    <t>Soluzione di Lugol forte per colposcopia</t>
  </si>
  <si>
    <t>Flac. 500 ml</t>
  </si>
  <si>
    <t>UNITA' DI MISURA</t>
  </si>
  <si>
    <t>Confezionamento (unità di misura per confezione indivisibile)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</si>
</sst>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0_-;\-&quot;€&quot;\ * #,##0.0000_-;_-&quot;€&quot;\ * &quot;-&quot;??_-;_-@_-"/>
    <numFmt numFmtId="166" formatCode="&quot;€&quot;\ #,##0.00000"/>
    <numFmt numFmtId="167" formatCode="&quot;€&quot;\ #,##0.00"/>
    <numFmt numFmtId="168" formatCode="_-* #,##0.0_-;\-* #,##0.0_-;_-* &quot;-&quot;??_-;_-@_-"/>
    <numFmt numFmtId="169" formatCode="_-&quot;€&quot;\ * #,##0.00000_-;\-&quot;€&quot;\ * #,##0.00000_-;_-&quot;€&quot;\ * &quot;-&quot;??_-;_-@_-"/>
    <numFmt numFmtId="170" formatCode="_-&quot;€&quot;\ * #,##0.000_-;\-&quot;€&quot;\ * #,##0.000_-;_-&quot;€&quot;\ * &quot;-&quot;??_-;_-@_-"/>
    <numFmt numFmtId="171" formatCode="_-* #,##0.0000_-;\-* #,##0.0000_-;_-* &quot;-&quot;??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€&quot;\ #,##0.000"/>
    <numFmt numFmtId="180" formatCode="&quot;€&quot;\ #,##0.0000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18" applyNumberFormat="1" applyBorder="1" applyAlignment="1">
      <alignment/>
    </xf>
    <xf numFmtId="0" fontId="0" fillId="0" borderId="1" xfId="0" applyBorder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6" fontId="0" fillId="0" borderId="1" xfId="17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64" fontId="0" fillId="0" borderId="1" xfId="18" applyNumberFormat="1" applyFont="1" applyFill="1" applyBorder="1" applyAlignment="1">
      <alignment/>
    </xf>
    <xf numFmtId="16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66" fontId="3" fillId="0" borderId="1" xfId="0" applyNumberFormat="1" applyFont="1" applyBorder="1" applyAlignment="1">
      <alignment horizontal="center" vertical="center" wrapText="1"/>
    </xf>
    <xf numFmtId="166" fontId="0" fillId="0" borderId="1" xfId="17" applyNumberForma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1" xfId="17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Fill="1" applyAlignment="1">
      <alignment/>
    </xf>
    <xf numFmtId="164" fontId="0" fillId="0" borderId="1" xfId="18" applyNumberFormat="1" applyFont="1" applyFill="1" applyBorder="1" applyAlignment="1">
      <alignment/>
    </xf>
    <xf numFmtId="166" fontId="0" fillId="0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7" fontId="0" fillId="0" borderId="1" xfId="17" applyNumberForma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18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166" fontId="0" fillId="0" borderId="1" xfId="17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0" fontId="0" fillId="0" borderId="1" xfId="0" applyNumberFormat="1" applyFill="1" applyBorder="1" applyAlignment="1">
      <alignment horizontal="center" vertical="center" wrapText="1"/>
    </xf>
    <xf numFmtId="164" fontId="0" fillId="0" borderId="1" xfId="18" applyNumberFormat="1" applyFill="1" applyBorder="1" applyAlignment="1">
      <alignment horizontal="center"/>
    </xf>
    <xf numFmtId="166" fontId="0" fillId="0" borderId="1" xfId="17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/>
    </xf>
    <xf numFmtId="164" fontId="0" fillId="0" borderId="1" xfId="18" applyNumberFormat="1" applyFill="1" applyBorder="1" applyAlignment="1">
      <alignment/>
    </xf>
    <xf numFmtId="166" fontId="0" fillId="0" borderId="1" xfId="17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3" fontId="0" fillId="0" borderId="1" xfId="18" applyNumberFormat="1" applyFill="1" applyBorder="1" applyAlignment="1">
      <alignment horizontal="right"/>
    </xf>
    <xf numFmtId="164" fontId="0" fillId="0" borderId="1" xfId="18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right" wrapText="1"/>
    </xf>
    <xf numFmtId="7" fontId="0" fillId="0" borderId="1" xfId="17" applyNumberFormat="1" applyFont="1" applyFill="1" applyBorder="1" applyAlignment="1">
      <alignment horizontal="right"/>
    </xf>
    <xf numFmtId="164" fontId="0" fillId="0" borderId="1" xfId="18" applyNumberFormat="1" applyFont="1" applyFill="1" applyBorder="1" applyAlignment="1">
      <alignment vertical="center" wrapText="1"/>
    </xf>
    <xf numFmtId="166" fontId="0" fillId="0" borderId="1" xfId="17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vertical="center" wrapText="1"/>
    </xf>
    <xf numFmtId="167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1" fontId="0" fillId="0" borderId="1" xfId="18" applyNumberFormat="1" applyFill="1" applyBorder="1" applyAlignment="1">
      <alignment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167" fontId="0" fillId="0" borderId="1" xfId="17" applyNumberForma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right"/>
    </xf>
    <xf numFmtId="43" fontId="0" fillId="0" borderId="1" xfId="18" applyFont="1" applyFill="1" applyBorder="1" applyAlignment="1">
      <alignment/>
    </xf>
    <xf numFmtId="0" fontId="0" fillId="0" borderId="1" xfId="0" applyFill="1" applyBorder="1" applyAlignment="1">
      <alignment horizontal="left" wrapText="1"/>
    </xf>
    <xf numFmtId="168" fontId="0" fillId="0" borderId="1" xfId="18" applyNumberForma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166" fontId="0" fillId="0" borderId="1" xfId="17" applyNumberFormat="1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67" fontId="0" fillId="0" borderId="0" xfId="0" applyNumberFormat="1" applyFill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right" vertical="center" wrapText="1"/>
    </xf>
    <xf numFmtId="44" fontId="0" fillId="0" borderId="1" xfId="17" applyNumberFormat="1" applyBorder="1" applyAlignment="1">
      <alignment horizontal="right"/>
    </xf>
    <xf numFmtId="44" fontId="0" fillId="0" borderId="1" xfId="17" applyNumberFormat="1" applyBorder="1" applyAlignment="1">
      <alignment/>
    </xf>
    <xf numFmtId="44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4" fontId="7" fillId="0" borderId="1" xfId="0" applyNumberFormat="1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166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44" fontId="0" fillId="0" borderId="2" xfId="17" applyNumberFormat="1" applyBorder="1" applyAlignment="1">
      <alignment horizontal="center"/>
    </xf>
    <xf numFmtId="44" fontId="0" fillId="0" borderId="3" xfId="17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44" fontId="0" fillId="0" borderId="1" xfId="17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44" fontId="0" fillId="0" borderId="1" xfId="17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44" fontId="3" fillId="0" borderId="1" xfId="17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B1">
      <selection activeCell="H4" sqref="H4"/>
    </sheetView>
  </sheetViews>
  <sheetFormatPr defaultColWidth="9.140625" defaultRowHeight="12.75"/>
  <cols>
    <col min="1" max="1" width="4.28125" style="9" hidden="1" customWidth="1"/>
    <col min="2" max="2" width="6.140625" style="9" bestFit="1" customWidth="1"/>
    <col min="3" max="3" width="28.421875" style="7" customWidth="1"/>
    <col min="4" max="4" width="16.8515625" style="2" customWidth="1"/>
    <col min="5" max="5" width="9.8515625" style="48" hidden="1" customWidth="1"/>
    <col min="6" max="6" width="9.8515625" style="48" customWidth="1"/>
    <col min="7" max="7" width="15.57421875" style="112" customWidth="1"/>
    <col min="8" max="8" width="20.57421875" style="11" customWidth="1"/>
    <col min="9" max="9" width="9.28125" style="11" bestFit="1" customWidth="1"/>
    <col min="10" max="10" width="11.7109375" style="6" bestFit="1" customWidth="1"/>
    <col min="11" max="16384" width="9.140625" style="6" customWidth="1"/>
  </cols>
  <sheetData>
    <row r="1" spans="1:9" s="9" customFormat="1" ht="63">
      <c r="A1" s="9" t="s">
        <v>4</v>
      </c>
      <c r="B1" s="9" t="s">
        <v>488</v>
      </c>
      <c r="C1" s="50" t="s">
        <v>492</v>
      </c>
      <c r="D1" s="39" t="s">
        <v>529</v>
      </c>
      <c r="E1" s="99" t="s">
        <v>478</v>
      </c>
      <c r="F1" s="99" t="s">
        <v>494</v>
      </c>
      <c r="G1" s="17" t="s">
        <v>490</v>
      </c>
      <c r="H1" s="5" t="s">
        <v>530</v>
      </c>
      <c r="I1" s="5" t="s">
        <v>489</v>
      </c>
    </row>
    <row r="2" spans="1:9" s="19" customFormat="1" ht="38.25">
      <c r="A2" s="9">
        <v>1</v>
      </c>
      <c r="B2" s="106">
        <v>1</v>
      </c>
      <c r="C2" s="107" t="s">
        <v>491</v>
      </c>
      <c r="D2" s="108" t="s">
        <v>493</v>
      </c>
      <c r="E2" s="45">
        <v>600</v>
      </c>
      <c r="F2" s="45">
        <v>1600</v>
      </c>
      <c r="G2" s="100"/>
      <c r="H2" s="104"/>
      <c r="I2" s="113"/>
    </row>
    <row r="3" spans="1:9" ht="38.25">
      <c r="A3" s="9">
        <v>2</v>
      </c>
      <c r="B3" s="9">
        <v>2</v>
      </c>
      <c r="C3" s="107" t="s">
        <v>495</v>
      </c>
      <c r="D3" s="109" t="s">
        <v>496</v>
      </c>
      <c r="E3" s="47">
        <v>8000</v>
      </c>
      <c r="F3" s="45">
        <v>700</v>
      </c>
      <c r="G3" s="101"/>
      <c r="H3" s="104"/>
      <c r="I3" s="113"/>
    </row>
    <row r="4" spans="1:9" ht="38.25">
      <c r="A4" s="9">
        <v>3</v>
      </c>
      <c r="B4" s="9">
        <v>3</v>
      </c>
      <c r="C4" s="107" t="s">
        <v>497</v>
      </c>
      <c r="D4" s="109" t="s">
        <v>496</v>
      </c>
      <c r="E4" s="47">
        <v>700</v>
      </c>
      <c r="F4" s="45">
        <v>4000</v>
      </c>
      <c r="G4" s="101"/>
      <c r="H4" s="104"/>
      <c r="I4" s="113"/>
    </row>
    <row r="5" spans="1:9" ht="51">
      <c r="A5" s="9">
        <v>4</v>
      </c>
      <c r="B5" s="9">
        <v>4</v>
      </c>
      <c r="C5" s="107" t="s">
        <v>498</v>
      </c>
      <c r="D5" s="109" t="s">
        <v>499</v>
      </c>
      <c r="E5" s="47">
        <v>400</v>
      </c>
      <c r="F5" s="45">
        <v>6400</v>
      </c>
      <c r="G5" s="101"/>
      <c r="H5" s="48"/>
      <c r="I5" s="113"/>
    </row>
    <row r="6" spans="1:9" ht="25.5">
      <c r="A6" s="9">
        <v>5</v>
      </c>
      <c r="B6" s="9">
        <v>5</v>
      </c>
      <c r="C6" s="107" t="s">
        <v>500</v>
      </c>
      <c r="D6" s="109" t="s">
        <v>523</v>
      </c>
      <c r="E6" s="47">
        <v>600</v>
      </c>
      <c r="F6" s="45">
        <v>2000</v>
      </c>
      <c r="G6" s="101"/>
      <c r="H6" s="48"/>
      <c r="I6" s="113"/>
    </row>
    <row r="7" spans="1:9" ht="25.5">
      <c r="A7" s="9">
        <v>6</v>
      </c>
      <c r="B7" s="9">
        <v>6</v>
      </c>
      <c r="C7" s="107" t="s">
        <v>501</v>
      </c>
      <c r="D7" s="109" t="s">
        <v>493</v>
      </c>
      <c r="E7" s="47">
        <v>3900</v>
      </c>
      <c r="F7" s="45">
        <v>200</v>
      </c>
      <c r="G7" s="101"/>
      <c r="H7" s="48"/>
      <c r="I7" s="113"/>
    </row>
    <row r="8" spans="1:9" ht="12.75">
      <c r="A8" s="9">
        <v>7</v>
      </c>
      <c r="B8" s="116">
        <v>7</v>
      </c>
      <c r="C8" s="130" t="s">
        <v>502</v>
      </c>
      <c r="D8" s="124" t="s">
        <v>499</v>
      </c>
      <c r="E8" s="48">
        <v>2400</v>
      </c>
      <c r="F8" s="123">
        <v>2000</v>
      </c>
      <c r="G8" s="128"/>
      <c r="H8" s="129"/>
      <c r="I8" s="127"/>
    </row>
    <row r="9" spans="1:9" ht="12.75">
      <c r="A9" s="9">
        <v>8</v>
      </c>
      <c r="B9" s="116"/>
      <c r="C9" s="130"/>
      <c r="D9" s="124"/>
      <c r="E9" s="47">
        <v>300</v>
      </c>
      <c r="F9" s="123"/>
      <c r="G9" s="128"/>
      <c r="H9" s="129"/>
      <c r="I9" s="127"/>
    </row>
    <row r="10" spans="1:9" ht="24" customHeight="1">
      <c r="A10" s="9">
        <v>9</v>
      </c>
      <c r="B10" s="9">
        <v>8</v>
      </c>
      <c r="C10" s="107" t="s">
        <v>503</v>
      </c>
      <c r="D10" s="109" t="s">
        <v>499</v>
      </c>
      <c r="E10" s="47">
        <v>1800</v>
      </c>
      <c r="F10" s="45">
        <v>2400</v>
      </c>
      <c r="G10" s="101"/>
      <c r="H10" s="48"/>
      <c r="I10" s="113"/>
    </row>
    <row r="11" spans="1:9" ht="38.25">
      <c r="A11" s="116">
        <v>10</v>
      </c>
      <c r="B11" s="9">
        <v>9</v>
      </c>
      <c r="C11" s="107" t="s">
        <v>504</v>
      </c>
      <c r="D11" s="109" t="s">
        <v>505</v>
      </c>
      <c r="E11" s="47">
        <v>900</v>
      </c>
      <c r="F11" s="45">
        <v>800</v>
      </c>
      <c r="G11" s="101"/>
      <c r="H11" s="48"/>
      <c r="I11" s="113"/>
    </row>
    <row r="12" spans="1:9" ht="24" customHeight="1">
      <c r="A12" s="116"/>
      <c r="B12" s="9">
        <v>10</v>
      </c>
      <c r="C12" s="107" t="s">
        <v>506</v>
      </c>
      <c r="D12" s="109" t="s">
        <v>499</v>
      </c>
      <c r="E12" s="47">
        <v>600</v>
      </c>
      <c r="F12" s="45">
        <v>400</v>
      </c>
      <c r="G12" s="101"/>
      <c r="H12" s="48"/>
      <c r="I12" s="113"/>
    </row>
    <row r="13" spans="1:9" ht="12.75">
      <c r="A13" s="9">
        <v>11</v>
      </c>
      <c r="B13" s="116">
        <v>11</v>
      </c>
      <c r="C13" s="130" t="s">
        <v>507</v>
      </c>
      <c r="D13" s="124" t="s">
        <v>499</v>
      </c>
      <c r="E13" s="46">
        <v>400</v>
      </c>
      <c r="F13" s="123">
        <v>400</v>
      </c>
      <c r="G13" s="125"/>
      <c r="H13" s="126"/>
      <c r="I13" s="127"/>
    </row>
    <row r="14" spans="1:9" ht="12.75">
      <c r="A14" s="9">
        <v>12</v>
      </c>
      <c r="B14" s="116"/>
      <c r="C14" s="130"/>
      <c r="D14" s="124"/>
      <c r="E14" s="46">
        <v>3500</v>
      </c>
      <c r="F14" s="123"/>
      <c r="G14" s="125"/>
      <c r="H14" s="126"/>
      <c r="I14" s="127"/>
    </row>
    <row r="15" spans="1:9" ht="25.5">
      <c r="A15" s="9">
        <v>13</v>
      </c>
      <c r="B15" s="9">
        <v>12</v>
      </c>
      <c r="C15" s="107" t="s">
        <v>508</v>
      </c>
      <c r="D15" s="109" t="s">
        <v>509</v>
      </c>
      <c r="E15" s="47">
        <v>7200</v>
      </c>
      <c r="F15" s="45">
        <v>50000</v>
      </c>
      <c r="G15" s="101"/>
      <c r="H15" s="48"/>
      <c r="I15" s="113"/>
    </row>
    <row r="16" spans="1:9" ht="51">
      <c r="A16" s="9">
        <v>14</v>
      </c>
      <c r="B16" s="9">
        <v>13</v>
      </c>
      <c r="C16" s="107" t="s">
        <v>510</v>
      </c>
      <c r="D16" s="109" t="s">
        <v>499</v>
      </c>
      <c r="E16" s="47">
        <v>600</v>
      </c>
      <c r="F16" s="45">
        <v>1400</v>
      </c>
      <c r="G16" s="101"/>
      <c r="H16" s="48"/>
      <c r="I16" s="113"/>
    </row>
    <row r="17" spans="1:9" ht="18" customHeight="1">
      <c r="A17" s="9">
        <v>15</v>
      </c>
      <c r="B17" s="9">
        <v>14</v>
      </c>
      <c r="C17" s="107" t="s">
        <v>511</v>
      </c>
      <c r="D17" s="109" t="s">
        <v>499</v>
      </c>
      <c r="E17" s="47">
        <v>1200</v>
      </c>
      <c r="F17" s="45">
        <v>88</v>
      </c>
      <c r="G17" s="101"/>
      <c r="H17" s="48"/>
      <c r="I17" s="113"/>
    </row>
    <row r="18" spans="1:9" ht="38.25">
      <c r="A18" s="9">
        <v>16</v>
      </c>
      <c r="B18" s="9">
        <v>15</v>
      </c>
      <c r="C18" s="107" t="s">
        <v>512</v>
      </c>
      <c r="D18" s="109" t="s">
        <v>523</v>
      </c>
      <c r="E18" s="47">
        <v>1600</v>
      </c>
      <c r="F18" s="45">
        <v>400</v>
      </c>
      <c r="G18" s="101"/>
      <c r="H18" s="48"/>
      <c r="I18" s="113"/>
    </row>
    <row r="19" spans="1:9" ht="25.5">
      <c r="A19" s="116">
        <v>17</v>
      </c>
      <c r="B19" s="9">
        <v>16</v>
      </c>
      <c r="C19" s="107" t="s">
        <v>513</v>
      </c>
      <c r="D19" s="109" t="s">
        <v>514</v>
      </c>
      <c r="E19" s="47">
        <f>300*30</f>
        <v>9000</v>
      </c>
      <c r="F19" s="45">
        <v>100</v>
      </c>
      <c r="G19" s="101"/>
      <c r="H19" s="48"/>
      <c r="I19" s="113"/>
    </row>
    <row r="20" spans="1:9" ht="25.5">
      <c r="A20" s="116"/>
      <c r="B20" s="9">
        <v>17</v>
      </c>
      <c r="C20" s="107" t="s">
        <v>515</v>
      </c>
      <c r="D20" s="109" t="s">
        <v>509</v>
      </c>
      <c r="E20" s="47">
        <v>2400</v>
      </c>
      <c r="F20" s="45">
        <v>86000</v>
      </c>
      <c r="G20" s="101"/>
      <c r="H20" s="48"/>
      <c r="I20" s="113"/>
    </row>
    <row r="21" spans="1:9" ht="25.5">
      <c r="A21" s="9">
        <v>18</v>
      </c>
      <c r="B21" s="9">
        <v>18</v>
      </c>
      <c r="C21" s="107" t="s">
        <v>516</v>
      </c>
      <c r="D21" s="109" t="s">
        <v>509</v>
      </c>
      <c r="E21" s="48">
        <v>6500</v>
      </c>
      <c r="F21" s="45">
        <v>20000</v>
      </c>
      <c r="G21" s="102"/>
      <c r="H21" s="105"/>
      <c r="I21" s="113"/>
    </row>
    <row r="22" spans="1:9" ht="12.75">
      <c r="A22" s="116">
        <v>19</v>
      </c>
      <c r="B22" s="116">
        <v>19</v>
      </c>
      <c r="C22" s="130" t="s">
        <v>517</v>
      </c>
      <c r="D22" s="124" t="s">
        <v>518</v>
      </c>
      <c r="E22" s="48">
        <v>840</v>
      </c>
      <c r="F22" s="123">
        <v>100</v>
      </c>
      <c r="G22" s="117"/>
      <c r="H22" s="119"/>
      <c r="I22" s="121"/>
    </row>
    <row r="23" spans="1:9" ht="40.5" customHeight="1">
      <c r="A23" s="116"/>
      <c r="B23" s="116"/>
      <c r="C23" s="130"/>
      <c r="D23" s="124"/>
      <c r="E23" s="48">
        <v>560</v>
      </c>
      <c r="F23" s="123"/>
      <c r="G23" s="118"/>
      <c r="H23" s="120"/>
      <c r="I23" s="122"/>
    </row>
    <row r="24" spans="1:9" ht="15.75" customHeight="1">
      <c r="A24" s="116">
        <v>20</v>
      </c>
      <c r="B24" s="9">
        <v>20</v>
      </c>
      <c r="C24" s="107" t="s">
        <v>519</v>
      </c>
      <c r="D24" s="107" t="s">
        <v>520</v>
      </c>
      <c r="E24" s="46">
        <f>80*28</f>
        <v>2240</v>
      </c>
      <c r="F24" s="45">
        <v>20</v>
      </c>
      <c r="G24" s="103"/>
      <c r="H24" s="46"/>
      <c r="I24" s="113"/>
    </row>
    <row r="25" spans="1:9" ht="18" customHeight="1">
      <c r="A25" s="116"/>
      <c r="B25" s="9">
        <v>21</v>
      </c>
      <c r="C25" s="107" t="s">
        <v>521</v>
      </c>
      <c r="D25" s="107" t="s">
        <v>522</v>
      </c>
      <c r="E25" s="46">
        <f>80*28</f>
        <v>2240</v>
      </c>
      <c r="F25" s="45">
        <v>800</v>
      </c>
      <c r="G25" s="103"/>
      <c r="H25" s="46"/>
      <c r="I25" s="113"/>
    </row>
    <row r="26" spans="2:9" ht="15.75" customHeight="1">
      <c r="B26" s="9">
        <v>22</v>
      </c>
      <c r="C26" s="107" t="s">
        <v>524</v>
      </c>
      <c r="D26" s="107" t="s">
        <v>525</v>
      </c>
      <c r="E26" s="107"/>
      <c r="F26" s="115">
        <v>1200</v>
      </c>
      <c r="G26" s="110"/>
      <c r="H26" s="111"/>
      <c r="I26" s="114"/>
    </row>
    <row r="27" spans="2:9" ht="16.5" customHeight="1">
      <c r="B27" s="9">
        <v>23</v>
      </c>
      <c r="C27" s="107" t="s">
        <v>526</v>
      </c>
      <c r="D27" s="107" t="s">
        <v>499</v>
      </c>
      <c r="E27" s="107"/>
      <c r="F27" s="115">
        <v>20</v>
      </c>
      <c r="G27" s="110"/>
      <c r="H27" s="111"/>
      <c r="I27" s="114"/>
    </row>
    <row r="28" spans="2:9" ht="25.5">
      <c r="B28" s="9">
        <v>24</v>
      </c>
      <c r="C28" s="107" t="s">
        <v>527</v>
      </c>
      <c r="D28" s="107" t="s">
        <v>528</v>
      </c>
      <c r="E28" s="107"/>
      <c r="F28" s="115">
        <v>40</v>
      </c>
      <c r="G28" s="110"/>
      <c r="H28" s="111"/>
      <c r="I28" s="114"/>
    </row>
  </sheetData>
  <mergeCells count="25">
    <mergeCell ref="B8:B9"/>
    <mergeCell ref="B13:B14"/>
    <mergeCell ref="B22:B23"/>
    <mergeCell ref="F13:F14"/>
    <mergeCell ref="C8:C9"/>
    <mergeCell ref="C13:C14"/>
    <mergeCell ref="C22:C23"/>
    <mergeCell ref="D8:D9"/>
    <mergeCell ref="D13:D14"/>
    <mergeCell ref="G13:G14"/>
    <mergeCell ref="H13:H14"/>
    <mergeCell ref="I13:I14"/>
    <mergeCell ref="F8:F9"/>
    <mergeCell ref="G8:G9"/>
    <mergeCell ref="H8:H9"/>
    <mergeCell ref="I8:I9"/>
    <mergeCell ref="A11:A12"/>
    <mergeCell ref="A19:A20"/>
    <mergeCell ref="A22:A23"/>
    <mergeCell ref="D22:D23"/>
    <mergeCell ref="A24:A25"/>
    <mergeCell ref="G22:G23"/>
    <mergeCell ref="H22:H23"/>
    <mergeCell ref="I22:I23"/>
    <mergeCell ref="F22:F2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&amp;C&amp;16OFFERTA DISINFETTANTI</oddHeader>
    <oddFooter>&amp;CPagina &amp;P di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81" sqref="A1:A16384"/>
    </sheetView>
  </sheetViews>
  <sheetFormatPr defaultColWidth="9.140625" defaultRowHeight="12.75"/>
  <cols>
    <col min="1" max="1" width="23.28125" style="37" customWidth="1"/>
    <col min="2" max="2" width="7.8515625" style="34" customWidth="1"/>
    <col min="3" max="3" width="22.7109375" style="21" customWidth="1"/>
    <col min="4" max="4" width="8.28125" style="15" bestFit="1" customWidth="1"/>
    <col min="5" max="5" width="15.00390625" style="23" customWidth="1"/>
    <col min="6" max="6" width="15.8515625" style="0" customWidth="1"/>
    <col min="8" max="8" width="11.140625" style="0" bestFit="1" customWidth="1"/>
    <col min="9" max="9" width="18.28125" style="21" customWidth="1"/>
    <col min="10" max="10" width="19.421875" style="0" hidden="1" customWidth="1"/>
    <col min="11" max="11" width="13.421875" style="0" bestFit="1" customWidth="1"/>
  </cols>
  <sheetData>
    <row r="1" spans="1:10" s="42" customFormat="1" ht="63.75">
      <c r="A1" s="40" t="s">
        <v>0</v>
      </c>
      <c r="B1" s="38" t="s">
        <v>1</v>
      </c>
      <c r="C1" s="38" t="s">
        <v>2</v>
      </c>
      <c r="D1" s="43" t="s">
        <v>452</v>
      </c>
      <c r="E1" s="41" t="s">
        <v>141</v>
      </c>
      <c r="F1" s="38" t="s">
        <v>142</v>
      </c>
      <c r="G1" s="38" t="s">
        <v>204</v>
      </c>
      <c r="H1" s="38" t="s">
        <v>434</v>
      </c>
      <c r="I1" s="38" t="s">
        <v>198</v>
      </c>
      <c r="J1" s="38" t="s">
        <v>451</v>
      </c>
    </row>
    <row r="2" spans="1:10" ht="12.75">
      <c r="A2" s="79" t="s">
        <v>196</v>
      </c>
      <c r="B2" s="33" t="s">
        <v>7</v>
      </c>
      <c r="C2" s="52" t="s">
        <v>197</v>
      </c>
      <c r="D2" s="78">
        <v>120</v>
      </c>
      <c r="E2" s="55">
        <v>2.92</v>
      </c>
      <c r="F2" s="31">
        <f aca="true" t="shared" si="0" ref="F2:F34">D2*E2</f>
        <v>350.4</v>
      </c>
      <c r="G2" s="60"/>
      <c r="H2" s="29" t="s">
        <v>201</v>
      </c>
      <c r="I2" s="13" t="s">
        <v>239</v>
      </c>
      <c r="J2" s="6"/>
    </row>
    <row r="3" spans="1:10" s="25" customFormat="1" ht="12.75">
      <c r="A3" s="79" t="s">
        <v>196</v>
      </c>
      <c r="B3" s="33" t="s">
        <v>8</v>
      </c>
      <c r="C3" s="52" t="s">
        <v>10</v>
      </c>
      <c r="D3" s="78">
        <v>400</v>
      </c>
      <c r="E3" s="55">
        <v>0.443</v>
      </c>
      <c r="F3" s="31">
        <f t="shared" si="0"/>
        <v>177.2</v>
      </c>
      <c r="G3" s="60"/>
      <c r="H3" s="29" t="s">
        <v>201</v>
      </c>
      <c r="I3" s="13" t="s">
        <v>239</v>
      </c>
      <c r="J3" s="29"/>
    </row>
    <row r="4" spans="1:10" s="25" customFormat="1" ht="12.75">
      <c r="A4" s="36" t="s">
        <v>333</v>
      </c>
      <c r="B4" s="33" t="s">
        <v>7</v>
      </c>
      <c r="C4" s="13" t="s">
        <v>334</v>
      </c>
      <c r="D4" s="62">
        <v>900</v>
      </c>
      <c r="E4" s="63">
        <v>10.586</v>
      </c>
      <c r="F4" s="31">
        <f t="shared" si="0"/>
        <v>9527.4</v>
      </c>
      <c r="G4" s="87"/>
      <c r="H4" s="29" t="s">
        <v>201</v>
      </c>
      <c r="I4" s="13" t="s">
        <v>335</v>
      </c>
      <c r="J4" s="61"/>
    </row>
    <row r="5" spans="1:10" s="25" customFormat="1" ht="12.75">
      <c r="A5" s="36" t="s">
        <v>55</v>
      </c>
      <c r="B5" s="33" t="s">
        <v>5</v>
      </c>
      <c r="C5" s="13" t="s">
        <v>56</v>
      </c>
      <c r="D5" s="62">
        <v>220</v>
      </c>
      <c r="E5" s="63">
        <v>114.18</v>
      </c>
      <c r="F5" s="31">
        <f t="shared" si="0"/>
        <v>25119.600000000002</v>
      </c>
      <c r="G5" s="60" t="s">
        <v>377</v>
      </c>
      <c r="H5" s="61">
        <v>39672</v>
      </c>
      <c r="I5" s="13" t="s">
        <v>335</v>
      </c>
      <c r="J5" s="61"/>
    </row>
    <row r="6" spans="1:10" s="25" customFormat="1" ht="12.75">
      <c r="A6" s="36" t="s">
        <v>440</v>
      </c>
      <c r="B6" s="33" t="s">
        <v>3</v>
      </c>
      <c r="C6" s="13" t="s">
        <v>441</v>
      </c>
      <c r="D6" s="62">
        <v>5</v>
      </c>
      <c r="E6" s="63">
        <v>129.05</v>
      </c>
      <c r="F6" s="31">
        <f t="shared" si="0"/>
        <v>645.25</v>
      </c>
      <c r="G6" s="60"/>
      <c r="H6" s="61" t="s">
        <v>201</v>
      </c>
      <c r="I6" s="13" t="s">
        <v>442</v>
      </c>
      <c r="J6" s="29"/>
    </row>
    <row r="7" spans="1:10" s="25" customFormat="1" ht="12.75">
      <c r="A7" s="36" t="s">
        <v>228</v>
      </c>
      <c r="B7" s="33" t="s">
        <v>7</v>
      </c>
      <c r="C7" s="13" t="s">
        <v>229</v>
      </c>
      <c r="D7" s="62">
        <v>280</v>
      </c>
      <c r="E7" s="63">
        <v>2.86</v>
      </c>
      <c r="F7" s="31">
        <f t="shared" si="0"/>
        <v>800.8</v>
      </c>
      <c r="G7" s="60"/>
      <c r="H7" s="29" t="s">
        <v>201</v>
      </c>
      <c r="I7" s="13" t="s">
        <v>251</v>
      </c>
      <c r="J7" s="29"/>
    </row>
    <row r="8" spans="1:10" s="25" customFormat="1" ht="12.75">
      <c r="A8" s="36" t="s">
        <v>327</v>
      </c>
      <c r="B8" s="33" t="s">
        <v>7</v>
      </c>
      <c r="C8" s="13" t="s">
        <v>328</v>
      </c>
      <c r="D8" s="62">
        <v>250</v>
      </c>
      <c r="E8" s="63">
        <v>2.882</v>
      </c>
      <c r="F8" s="30">
        <f t="shared" si="0"/>
        <v>720.5</v>
      </c>
      <c r="G8" s="60"/>
      <c r="H8" s="29" t="s">
        <v>201</v>
      </c>
      <c r="I8" s="13" t="s">
        <v>242</v>
      </c>
      <c r="J8" s="29"/>
    </row>
    <row r="9" spans="1:10" s="25" customFormat="1" ht="12.75">
      <c r="A9" s="36" t="s">
        <v>152</v>
      </c>
      <c r="B9" s="33" t="s">
        <v>5</v>
      </c>
      <c r="C9" s="52" t="s">
        <v>153</v>
      </c>
      <c r="D9" s="67">
        <v>800</v>
      </c>
      <c r="E9" s="68">
        <v>1.2</v>
      </c>
      <c r="F9" s="69">
        <f t="shared" si="0"/>
        <v>960</v>
      </c>
      <c r="G9" s="60"/>
      <c r="H9" s="29" t="s">
        <v>201</v>
      </c>
      <c r="I9" s="13" t="s">
        <v>242</v>
      </c>
      <c r="J9" s="29"/>
    </row>
    <row r="10" spans="1:10" s="25" customFormat="1" ht="12.75">
      <c r="A10" s="36" t="s">
        <v>329</v>
      </c>
      <c r="B10" s="33" t="s">
        <v>7</v>
      </c>
      <c r="C10" s="13" t="s">
        <v>361</v>
      </c>
      <c r="D10" s="62">
        <v>500</v>
      </c>
      <c r="E10" s="63">
        <f>7.76/2.2</f>
        <v>3.527272727272727</v>
      </c>
      <c r="F10" s="31">
        <f t="shared" si="0"/>
        <v>1763.6363636363635</v>
      </c>
      <c r="G10" s="60"/>
      <c r="H10" s="61">
        <v>39813</v>
      </c>
      <c r="I10" s="13" t="s">
        <v>362</v>
      </c>
      <c r="J10" s="29"/>
    </row>
    <row r="11" spans="1:10" s="25" customFormat="1" ht="25.5">
      <c r="A11" s="36" t="s">
        <v>316</v>
      </c>
      <c r="B11" s="33" t="s">
        <v>8</v>
      </c>
      <c r="C11" s="13" t="s">
        <v>289</v>
      </c>
      <c r="D11" s="62">
        <v>240</v>
      </c>
      <c r="E11" s="63">
        <v>1.48227</v>
      </c>
      <c r="F11" s="31">
        <f t="shared" si="0"/>
        <v>355.7448</v>
      </c>
      <c r="G11" s="60"/>
      <c r="H11" s="29" t="s">
        <v>201</v>
      </c>
      <c r="I11" s="13" t="s">
        <v>317</v>
      </c>
      <c r="J11" s="29"/>
    </row>
    <row r="12" spans="1:10" s="25" customFormat="1" ht="25.5">
      <c r="A12" s="36" t="s">
        <v>316</v>
      </c>
      <c r="B12" s="33" t="s">
        <v>8</v>
      </c>
      <c r="C12" s="13" t="s">
        <v>291</v>
      </c>
      <c r="D12" s="62">
        <v>120</v>
      </c>
      <c r="E12" s="63">
        <f>45.72/30/2.2</f>
        <v>0.6927272727272726</v>
      </c>
      <c r="F12" s="31">
        <f t="shared" si="0"/>
        <v>83.12727272727271</v>
      </c>
      <c r="G12" s="60"/>
      <c r="H12" s="29" t="s">
        <v>201</v>
      </c>
      <c r="I12" s="13" t="s">
        <v>317</v>
      </c>
      <c r="J12" s="29"/>
    </row>
    <row r="13" spans="1:10" s="25" customFormat="1" ht="12.75">
      <c r="A13" s="36" t="s">
        <v>315</v>
      </c>
      <c r="B13" s="33" t="s">
        <v>8</v>
      </c>
      <c r="C13" s="13" t="s">
        <v>266</v>
      </c>
      <c r="D13" s="62">
        <f>28*4</f>
        <v>112</v>
      </c>
      <c r="E13" s="63">
        <f>192.24/28/2.2</f>
        <v>3.1207792207792204</v>
      </c>
      <c r="F13" s="30">
        <f t="shared" si="0"/>
        <v>349.5272727272727</v>
      </c>
      <c r="G13" s="60"/>
      <c r="H13" s="29" t="s">
        <v>201</v>
      </c>
      <c r="I13" s="13" t="s">
        <v>314</v>
      </c>
      <c r="J13" s="29"/>
    </row>
    <row r="14" spans="1:10" s="25" customFormat="1" ht="12.75">
      <c r="A14" s="36" t="s">
        <v>331</v>
      </c>
      <c r="B14" s="33" t="s">
        <v>7</v>
      </c>
      <c r="C14" s="52" t="s">
        <v>332</v>
      </c>
      <c r="D14" s="53">
        <v>1200</v>
      </c>
      <c r="E14" s="68">
        <v>0.29691</v>
      </c>
      <c r="F14" s="69">
        <f t="shared" si="0"/>
        <v>356.29200000000003</v>
      </c>
      <c r="G14" s="29"/>
      <c r="H14" s="29" t="s">
        <v>201</v>
      </c>
      <c r="I14" s="13" t="s">
        <v>314</v>
      </c>
      <c r="J14" s="29"/>
    </row>
    <row r="15" spans="1:10" s="25" customFormat="1" ht="12.75">
      <c r="A15" s="36" t="s">
        <v>312</v>
      </c>
      <c r="B15" s="33" t="s">
        <v>5</v>
      </c>
      <c r="C15" s="13" t="s">
        <v>313</v>
      </c>
      <c r="D15" s="62">
        <v>30</v>
      </c>
      <c r="E15" s="63">
        <f>63.27/2.2</f>
        <v>28.759090909090908</v>
      </c>
      <c r="F15" s="31">
        <f t="shared" si="0"/>
        <v>862.7727272727273</v>
      </c>
      <c r="G15" s="60"/>
      <c r="H15" s="29" t="s">
        <v>201</v>
      </c>
      <c r="I15" s="13" t="s">
        <v>314</v>
      </c>
      <c r="J15" s="29"/>
    </row>
    <row r="16" spans="1:10" s="25" customFormat="1" ht="12.75">
      <c r="A16" s="79" t="s">
        <v>97</v>
      </c>
      <c r="B16" s="33" t="s">
        <v>12</v>
      </c>
      <c r="C16" s="52" t="s">
        <v>98</v>
      </c>
      <c r="D16" s="73">
        <v>35</v>
      </c>
      <c r="E16" s="68">
        <v>380</v>
      </c>
      <c r="F16" s="31">
        <f t="shared" si="0"/>
        <v>13300</v>
      </c>
      <c r="G16" s="60" t="s">
        <v>414</v>
      </c>
      <c r="H16" s="61">
        <v>39655</v>
      </c>
      <c r="I16" s="13" t="s">
        <v>314</v>
      </c>
      <c r="J16" s="29"/>
    </row>
    <row r="17" spans="1:10" s="25" customFormat="1" ht="25.5">
      <c r="A17" s="36" t="s">
        <v>135</v>
      </c>
      <c r="B17" s="33" t="s">
        <v>6</v>
      </c>
      <c r="C17" s="57" t="s">
        <v>136</v>
      </c>
      <c r="D17" s="58">
        <f>60*12</f>
        <v>720</v>
      </c>
      <c r="E17" s="59">
        <v>2.9</v>
      </c>
      <c r="F17" s="31">
        <f t="shared" si="0"/>
        <v>2088</v>
      </c>
      <c r="G17" s="74" t="s">
        <v>433</v>
      </c>
      <c r="H17" s="61">
        <v>39813</v>
      </c>
      <c r="I17" s="13" t="s">
        <v>314</v>
      </c>
      <c r="J17" s="29"/>
    </row>
    <row r="18" spans="1:10" s="25" customFormat="1" ht="12.75">
      <c r="A18" s="36" t="s">
        <v>75</v>
      </c>
      <c r="B18" s="33" t="s">
        <v>5</v>
      </c>
      <c r="C18" s="13" t="s">
        <v>76</v>
      </c>
      <c r="D18" s="62">
        <v>1400</v>
      </c>
      <c r="E18" s="63">
        <v>19.415</v>
      </c>
      <c r="F18" s="31">
        <f t="shared" si="0"/>
        <v>27181</v>
      </c>
      <c r="G18" s="60" t="s">
        <v>375</v>
      </c>
      <c r="H18" s="61">
        <v>39637</v>
      </c>
      <c r="I18" s="88" t="s">
        <v>314</v>
      </c>
      <c r="J18" s="29"/>
    </row>
    <row r="19" spans="1:10" s="25" customFormat="1" ht="12.75">
      <c r="A19" s="36" t="s">
        <v>75</v>
      </c>
      <c r="B19" s="33" t="s">
        <v>5</v>
      </c>
      <c r="C19" s="13" t="s">
        <v>35</v>
      </c>
      <c r="D19" s="62">
        <v>3000</v>
      </c>
      <c r="E19" s="63">
        <v>10.49</v>
      </c>
      <c r="F19" s="31">
        <f t="shared" si="0"/>
        <v>31470</v>
      </c>
      <c r="G19" s="60" t="s">
        <v>375</v>
      </c>
      <c r="H19" s="61">
        <v>39637</v>
      </c>
      <c r="I19" s="88" t="s">
        <v>314</v>
      </c>
      <c r="J19" s="29"/>
    </row>
    <row r="20" spans="1:10" s="25" customFormat="1" ht="12.75">
      <c r="A20" s="36" t="s">
        <v>177</v>
      </c>
      <c r="B20" s="33" t="s">
        <v>12</v>
      </c>
      <c r="C20" s="13" t="s">
        <v>330</v>
      </c>
      <c r="D20" s="62">
        <v>650</v>
      </c>
      <c r="E20" s="63">
        <v>24.2575</v>
      </c>
      <c r="F20" s="31">
        <f t="shared" si="0"/>
        <v>15767.375</v>
      </c>
      <c r="G20" s="60"/>
      <c r="H20" s="29" t="s">
        <v>201</v>
      </c>
      <c r="I20" s="13" t="s">
        <v>314</v>
      </c>
      <c r="J20" s="29"/>
    </row>
    <row r="21" spans="1:10" s="25" customFormat="1" ht="12.75">
      <c r="A21" s="36" t="s">
        <v>356</v>
      </c>
      <c r="B21" s="33" t="s">
        <v>8</v>
      </c>
      <c r="C21" s="13" t="s">
        <v>358</v>
      </c>
      <c r="D21" s="62">
        <v>900</v>
      </c>
      <c r="E21" s="63">
        <v>0.442</v>
      </c>
      <c r="F21" s="31">
        <f t="shared" si="0"/>
        <v>397.8</v>
      </c>
      <c r="G21" s="60"/>
      <c r="H21" s="29" t="s">
        <v>201</v>
      </c>
      <c r="I21" s="13" t="s">
        <v>314</v>
      </c>
      <c r="J21" s="29"/>
    </row>
    <row r="22" spans="1:10" s="25" customFormat="1" ht="12.75">
      <c r="A22" s="36" t="s">
        <v>356</v>
      </c>
      <c r="B22" s="33" t="s">
        <v>8</v>
      </c>
      <c r="C22" s="13" t="s">
        <v>231</v>
      </c>
      <c r="D22" s="62">
        <v>3600</v>
      </c>
      <c r="E22" s="63">
        <v>0.66</v>
      </c>
      <c r="F22" s="31">
        <f t="shared" si="0"/>
        <v>2376</v>
      </c>
      <c r="G22" s="60"/>
      <c r="H22" s="29" t="s">
        <v>201</v>
      </c>
      <c r="I22" s="13" t="s">
        <v>314</v>
      </c>
      <c r="J22" s="29"/>
    </row>
    <row r="23" spans="1:10" s="25" customFormat="1" ht="12.75">
      <c r="A23" s="36" t="s">
        <v>356</v>
      </c>
      <c r="B23" s="33" t="s">
        <v>8</v>
      </c>
      <c r="C23" s="13" t="s">
        <v>357</v>
      </c>
      <c r="D23" s="62">
        <f>15*60</f>
        <v>900</v>
      </c>
      <c r="E23" s="63">
        <v>0.995</v>
      </c>
      <c r="F23" s="31">
        <f t="shared" si="0"/>
        <v>895.5</v>
      </c>
      <c r="G23" s="60"/>
      <c r="H23" s="29" t="s">
        <v>201</v>
      </c>
      <c r="I23" s="13" t="s">
        <v>314</v>
      </c>
      <c r="J23" s="29"/>
    </row>
    <row r="24" spans="1:10" s="25" customFormat="1" ht="12.75">
      <c r="A24" s="36" t="s">
        <v>111</v>
      </c>
      <c r="B24" s="33" t="s">
        <v>7</v>
      </c>
      <c r="C24" s="52" t="s">
        <v>112</v>
      </c>
      <c r="D24" s="70">
        <v>10</v>
      </c>
      <c r="E24" s="71">
        <v>118.9</v>
      </c>
      <c r="F24" s="31">
        <f t="shared" si="0"/>
        <v>1189</v>
      </c>
      <c r="G24" s="60" t="s">
        <v>378</v>
      </c>
      <c r="H24" s="61">
        <v>39697</v>
      </c>
      <c r="I24" s="13" t="s">
        <v>314</v>
      </c>
      <c r="J24" s="29"/>
    </row>
    <row r="25" spans="1:10" s="25" customFormat="1" ht="12.75">
      <c r="A25" s="36" t="s">
        <v>45</v>
      </c>
      <c r="B25" s="33" t="s">
        <v>46</v>
      </c>
      <c r="C25" s="13" t="s">
        <v>47</v>
      </c>
      <c r="D25" s="62">
        <f>175*2</f>
        <v>350</v>
      </c>
      <c r="E25" s="63">
        <v>24.75</v>
      </c>
      <c r="F25" s="31">
        <f t="shared" si="0"/>
        <v>8662.5</v>
      </c>
      <c r="G25" s="60" t="s">
        <v>378</v>
      </c>
      <c r="H25" s="61">
        <v>39697</v>
      </c>
      <c r="I25" s="13" t="s">
        <v>314</v>
      </c>
      <c r="J25" s="29"/>
    </row>
    <row r="26" spans="1:10" s="25" customFormat="1" ht="12.75">
      <c r="A26" s="36" t="s">
        <v>45</v>
      </c>
      <c r="B26" s="33" t="s">
        <v>46</v>
      </c>
      <c r="C26" s="13" t="s">
        <v>48</v>
      </c>
      <c r="D26" s="62">
        <v>250</v>
      </c>
      <c r="E26" s="63">
        <v>49.51</v>
      </c>
      <c r="F26" s="31">
        <f t="shared" si="0"/>
        <v>12377.5</v>
      </c>
      <c r="G26" s="60" t="s">
        <v>378</v>
      </c>
      <c r="H26" s="61">
        <v>39697</v>
      </c>
      <c r="I26" s="13" t="s">
        <v>314</v>
      </c>
      <c r="J26" s="29"/>
    </row>
    <row r="27" spans="1:10" s="25" customFormat="1" ht="12.75">
      <c r="A27" s="36" t="s">
        <v>45</v>
      </c>
      <c r="B27" s="33" t="s">
        <v>7</v>
      </c>
      <c r="C27" s="13" t="s">
        <v>49</v>
      </c>
      <c r="D27" s="62">
        <v>550</v>
      </c>
      <c r="E27" s="63">
        <v>11.58</v>
      </c>
      <c r="F27" s="31">
        <f t="shared" si="0"/>
        <v>6369</v>
      </c>
      <c r="G27" s="60" t="s">
        <v>378</v>
      </c>
      <c r="H27" s="61">
        <v>39697</v>
      </c>
      <c r="I27" s="13" t="s">
        <v>314</v>
      </c>
      <c r="J27" s="29"/>
    </row>
    <row r="28" spans="1:10" s="25" customFormat="1" ht="12.75">
      <c r="A28" s="36" t="s">
        <v>45</v>
      </c>
      <c r="B28" s="33" t="s">
        <v>7</v>
      </c>
      <c r="C28" s="13" t="s">
        <v>50</v>
      </c>
      <c r="D28" s="62">
        <v>500</v>
      </c>
      <c r="E28" s="63">
        <v>12.37</v>
      </c>
      <c r="F28" s="31">
        <f t="shared" si="0"/>
        <v>6185</v>
      </c>
      <c r="G28" s="60" t="s">
        <v>378</v>
      </c>
      <c r="H28" s="61">
        <v>39697</v>
      </c>
      <c r="I28" s="13" t="s">
        <v>314</v>
      </c>
      <c r="J28" s="29"/>
    </row>
    <row r="29" spans="1:10" s="25" customFormat="1" ht="12.75">
      <c r="A29" s="36" t="s">
        <v>45</v>
      </c>
      <c r="B29" s="33" t="s">
        <v>7</v>
      </c>
      <c r="C29" s="13" t="s">
        <v>51</v>
      </c>
      <c r="D29" s="62">
        <v>250</v>
      </c>
      <c r="E29" s="63">
        <v>10</v>
      </c>
      <c r="F29" s="31">
        <f t="shared" si="0"/>
        <v>2500</v>
      </c>
      <c r="G29" s="60" t="s">
        <v>378</v>
      </c>
      <c r="H29" s="61">
        <v>39697</v>
      </c>
      <c r="I29" s="13" t="s">
        <v>314</v>
      </c>
      <c r="J29" s="29"/>
    </row>
    <row r="30" spans="1:10" s="25" customFormat="1" ht="12.75">
      <c r="A30" s="36" t="s">
        <v>45</v>
      </c>
      <c r="B30" s="33" t="s">
        <v>7</v>
      </c>
      <c r="C30" s="13" t="s">
        <v>52</v>
      </c>
      <c r="D30" s="62">
        <v>500</v>
      </c>
      <c r="E30" s="63">
        <v>10.78</v>
      </c>
      <c r="F30" s="31">
        <f t="shared" si="0"/>
        <v>5390</v>
      </c>
      <c r="G30" s="60"/>
      <c r="H30" s="29" t="s">
        <v>201</v>
      </c>
      <c r="I30" s="13" t="s">
        <v>314</v>
      </c>
      <c r="J30" s="29"/>
    </row>
    <row r="31" spans="1:10" s="25" customFormat="1" ht="12.75">
      <c r="A31" s="36" t="s">
        <v>325</v>
      </c>
      <c r="B31" s="33" t="s">
        <v>5</v>
      </c>
      <c r="C31" s="82" t="s">
        <v>326</v>
      </c>
      <c r="D31" s="62">
        <v>60</v>
      </c>
      <c r="E31" s="63">
        <v>50.38</v>
      </c>
      <c r="F31" s="31">
        <f t="shared" si="0"/>
        <v>3022.8</v>
      </c>
      <c r="G31" s="60"/>
      <c r="H31" s="29" t="s">
        <v>201</v>
      </c>
      <c r="I31" s="13" t="s">
        <v>255</v>
      </c>
      <c r="J31" s="29"/>
    </row>
    <row r="32" spans="1:10" s="25" customFormat="1" ht="12.75">
      <c r="A32" s="36" t="s">
        <v>253</v>
      </c>
      <c r="B32" s="33" t="s">
        <v>7</v>
      </c>
      <c r="C32" s="13" t="s">
        <v>254</v>
      </c>
      <c r="D32" s="62">
        <v>150</v>
      </c>
      <c r="E32" s="63">
        <v>5.91</v>
      </c>
      <c r="F32" s="31">
        <f t="shared" si="0"/>
        <v>886.5</v>
      </c>
      <c r="G32" s="60"/>
      <c r="H32" s="29" t="s">
        <v>201</v>
      </c>
      <c r="I32" s="13" t="s">
        <v>255</v>
      </c>
      <c r="J32" s="29"/>
    </row>
    <row r="33" spans="1:10" s="25" customFormat="1" ht="12.75">
      <c r="A33" s="36" t="s">
        <v>147</v>
      </c>
      <c r="B33" s="33" t="s">
        <v>5</v>
      </c>
      <c r="C33" s="13" t="s">
        <v>37</v>
      </c>
      <c r="D33" s="62">
        <v>700</v>
      </c>
      <c r="E33" s="63">
        <v>11.92</v>
      </c>
      <c r="F33" s="31">
        <f t="shared" si="0"/>
        <v>8344</v>
      </c>
      <c r="G33" s="86" t="s">
        <v>416</v>
      </c>
      <c r="H33" s="61">
        <v>39631</v>
      </c>
      <c r="I33" s="13" t="s">
        <v>255</v>
      </c>
      <c r="J33" s="29"/>
    </row>
    <row r="34" spans="1:10" s="25" customFormat="1" ht="12.75">
      <c r="A34" s="36" t="s">
        <v>148</v>
      </c>
      <c r="B34" s="33" t="s">
        <v>46</v>
      </c>
      <c r="C34" s="13" t="s">
        <v>149</v>
      </c>
      <c r="D34" s="62">
        <v>20</v>
      </c>
      <c r="E34" s="63">
        <v>2990</v>
      </c>
      <c r="F34" s="31">
        <f t="shared" si="0"/>
        <v>59800</v>
      </c>
      <c r="G34" s="60" t="s">
        <v>415</v>
      </c>
      <c r="H34" s="61">
        <v>39673</v>
      </c>
      <c r="I34" s="13" t="s">
        <v>255</v>
      </c>
      <c r="J34" s="29"/>
    </row>
    <row r="35" spans="1:10" s="25" customFormat="1" ht="51">
      <c r="A35" s="51" t="s">
        <v>191</v>
      </c>
      <c r="B35" s="52" t="s">
        <v>453</v>
      </c>
      <c r="C35" s="53" t="s">
        <v>231</v>
      </c>
      <c r="D35" s="54">
        <v>15000</v>
      </c>
      <c r="E35" s="55">
        <v>0.035</v>
      </c>
      <c r="F35" s="56">
        <f>E35*D35</f>
        <v>525</v>
      </c>
      <c r="G35" s="29"/>
      <c r="H35" s="29" t="s">
        <v>201</v>
      </c>
      <c r="I35" s="13" t="s">
        <v>307</v>
      </c>
      <c r="J35" s="29"/>
    </row>
    <row r="36" spans="1:10" s="25" customFormat="1" ht="12.75">
      <c r="A36" s="36" t="s">
        <v>63</v>
      </c>
      <c r="B36" s="33" t="s">
        <v>12</v>
      </c>
      <c r="C36" s="13" t="s">
        <v>64</v>
      </c>
      <c r="D36" s="62">
        <v>1600</v>
      </c>
      <c r="E36" s="63">
        <v>52.49667</v>
      </c>
      <c r="F36" s="31">
        <f aca="true" t="shared" si="1" ref="F36:F58">D36*E36</f>
        <v>83994.672</v>
      </c>
      <c r="G36" s="60" t="s">
        <v>376</v>
      </c>
      <c r="H36" s="61">
        <v>39644</v>
      </c>
      <c r="I36" s="13" t="s">
        <v>307</v>
      </c>
      <c r="J36" s="29"/>
    </row>
    <row r="37" spans="1:10" s="25" customFormat="1" ht="12.75">
      <c r="A37" s="36" t="s">
        <v>475</v>
      </c>
      <c r="B37" s="33" t="s">
        <v>8</v>
      </c>
      <c r="C37" s="13" t="s">
        <v>220</v>
      </c>
      <c r="D37" s="62">
        <v>1120</v>
      </c>
      <c r="E37" s="63">
        <v>28.7</v>
      </c>
      <c r="F37" s="31">
        <f t="shared" si="1"/>
        <v>32144</v>
      </c>
      <c r="G37" s="60"/>
      <c r="H37" s="61" t="s">
        <v>201</v>
      </c>
      <c r="I37" s="13" t="s">
        <v>307</v>
      </c>
      <c r="J37" s="29"/>
    </row>
    <row r="38" spans="1:10" s="25" customFormat="1" ht="25.5">
      <c r="A38" s="75" t="s">
        <v>161</v>
      </c>
      <c r="B38" s="13" t="s">
        <v>7</v>
      </c>
      <c r="C38" s="76" t="s">
        <v>162</v>
      </c>
      <c r="D38" s="66">
        <v>600</v>
      </c>
      <c r="E38" s="59">
        <v>0.24636</v>
      </c>
      <c r="F38" s="77">
        <f t="shared" si="1"/>
        <v>147.816</v>
      </c>
      <c r="G38" s="74" t="s">
        <v>463</v>
      </c>
      <c r="H38" s="61">
        <v>39813</v>
      </c>
      <c r="I38" s="13" t="s">
        <v>464</v>
      </c>
      <c r="J38" s="29"/>
    </row>
    <row r="39" spans="1:10" s="25" customFormat="1" ht="25.5">
      <c r="A39" s="75" t="s">
        <v>161</v>
      </c>
      <c r="B39" s="13" t="s">
        <v>8</v>
      </c>
      <c r="C39" s="76" t="s">
        <v>163</v>
      </c>
      <c r="D39" s="66">
        <v>200</v>
      </c>
      <c r="E39" s="59">
        <v>0.06022</v>
      </c>
      <c r="F39" s="77">
        <f t="shared" si="1"/>
        <v>12.044</v>
      </c>
      <c r="G39" s="74" t="s">
        <v>463</v>
      </c>
      <c r="H39" s="61">
        <v>39813</v>
      </c>
      <c r="I39" s="13" t="s">
        <v>464</v>
      </c>
      <c r="J39" s="29"/>
    </row>
    <row r="40" spans="1:10" s="25" customFormat="1" ht="25.5">
      <c r="A40" s="75" t="s">
        <v>161</v>
      </c>
      <c r="B40" s="13" t="s">
        <v>8</v>
      </c>
      <c r="C40" s="76" t="s">
        <v>164</v>
      </c>
      <c r="D40" s="66">
        <v>120</v>
      </c>
      <c r="E40" s="59">
        <f>6.47/2.2/20</f>
        <v>0.14704545454545453</v>
      </c>
      <c r="F40" s="77">
        <f t="shared" si="1"/>
        <v>17.645454545454545</v>
      </c>
      <c r="G40" s="74" t="s">
        <v>463</v>
      </c>
      <c r="H40" s="61">
        <v>39813</v>
      </c>
      <c r="I40" s="13" t="s">
        <v>464</v>
      </c>
      <c r="J40" s="29"/>
    </row>
    <row r="41" spans="1:10" s="25" customFormat="1" ht="25.5">
      <c r="A41" s="75" t="s">
        <v>154</v>
      </c>
      <c r="B41" s="13" t="s">
        <v>7</v>
      </c>
      <c r="C41" s="76" t="s">
        <v>38</v>
      </c>
      <c r="D41" s="66">
        <v>2200</v>
      </c>
      <c r="E41" s="59">
        <v>0.67082</v>
      </c>
      <c r="F41" s="77">
        <f t="shared" si="1"/>
        <v>1475.8039999999999</v>
      </c>
      <c r="G41" s="60" t="s">
        <v>477</v>
      </c>
      <c r="H41" s="61">
        <v>39855</v>
      </c>
      <c r="I41" s="13" t="s">
        <v>464</v>
      </c>
      <c r="J41" s="29"/>
    </row>
    <row r="42" spans="1:10" s="25" customFormat="1" ht="25.5">
      <c r="A42" s="4" t="s">
        <v>154</v>
      </c>
      <c r="B42" s="2" t="s">
        <v>102</v>
      </c>
      <c r="C42" s="10" t="s">
        <v>155</v>
      </c>
      <c r="D42" s="47">
        <v>500</v>
      </c>
      <c r="E42" s="18">
        <v>0.177</v>
      </c>
      <c r="F42" s="12">
        <f t="shared" si="1"/>
        <v>88.5</v>
      </c>
      <c r="G42" s="60" t="s">
        <v>477</v>
      </c>
      <c r="H42" s="61">
        <v>39855</v>
      </c>
      <c r="I42" s="13" t="s">
        <v>464</v>
      </c>
      <c r="J42" s="29"/>
    </row>
    <row r="43" spans="1:10" s="25" customFormat="1" ht="12.75">
      <c r="A43" s="36" t="s">
        <v>59</v>
      </c>
      <c r="B43" s="33" t="s">
        <v>12</v>
      </c>
      <c r="C43" s="13" t="s">
        <v>62</v>
      </c>
      <c r="D43" s="62">
        <v>800</v>
      </c>
      <c r="E43" s="63">
        <v>172.45283</v>
      </c>
      <c r="F43" s="31">
        <f t="shared" si="1"/>
        <v>137962.264</v>
      </c>
      <c r="G43" s="60" t="s">
        <v>379</v>
      </c>
      <c r="H43" s="61">
        <v>39644</v>
      </c>
      <c r="I43" s="13" t="s">
        <v>380</v>
      </c>
      <c r="J43" s="29"/>
    </row>
    <row r="44" spans="1:10" s="25" customFormat="1" ht="12.75">
      <c r="A44" s="36" t="s">
        <v>65</v>
      </c>
      <c r="B44" s="33" t="s">
        <v>3</v>
      </c>
      <c r="C44" s="13" t="s">
        <v>66</v>
      </c>
      <c r="D44" s="62">
        <v>350</v>
      </c>
      <c r="E44" s="63">
        <v>1575.764</v>
      </c>
      <c r="F44" s="31">
        <f t="shared" si="1"/>
        <v>551517.3999999999</v>
      </c>
      <c r="G44" s="60" t="s">
        <v>381</v>
      </c>
      <c r="H44" s="61">
        <v>39700</v>
      </c>
      <c r="I44" s="13" t="s">
        <v>380</v>
      </c>
      <c r="J44" s="29"/>
    </row>
    <row r="45" spans="1:10" s="25" customFormat="1" ht="25.5">
      <c r="A45" s="36" t="s">
        <v>438</v>
      </c>
      <c r="B45" s="33" t="s">
        <v>5</v>
      </c>
      <c r="C45" s="13" t="s">
        <v>221</v>
      </c>
      <c r="D45" s="62">
        <v>120</v>
      </c>
      <c r="E45" s="63">
        <v>4.5</v>
      </c>
      <c r="F45" s="31">
        <f t="shared" si="1"/>
        <v>540</v>
      </c>
      <c r="G45" s="60"/>
      <c r="H45" s="29" t="s">
        <v>201</v>
      </c>
      <c r="I45" s="13" t="s">
        <v>243</v>
      </c>
      <c r="J45" s="29"/>
    </row>
    <row r="46" spans="1:10" s="25" customFormat="1" ht="12.75">
      <c r="A46" s="36" t="s">
        <v>457</v>
      </c>
      <c r="B46" s="33" t="s">
        <v>7</v>
      </c>
      <c r="C46" s="52" t="s">
        <v>458</v>
      </c>
      <c r="D46" s="53">
        <v>480</v>
      </c>
      <c r="E46" s="68">
        <v>0.22725</v>
      </c>
      <c r="F46" s="69">
        <f t="shared" si="1"/>
        <v>109.08</v>
      </c>
      <c r="G46" s="29" t="s">
        <v>459</v>
      </c>
      <c r="H46" s="61">
        <v>39813</v>
      </c>
      <c r="I46" s="13" t="s">
        <v>237</v>
      </c>
      <c r="J46" s="29"/>
    </row>
    <row r="47" spans="1:10" s="25" customFormat="1" ht="12.75">
      <c r="A47" s="36" t="s">
        <v>224</v>
      </c>
      <c r="B47" s="33" t="s">
        <v>7</v>
      </c>
      <c r="C47" s="13" t="s">
        <v>225</v>
      </c>
      <c r="D47" s="62">
        <v>1500</v>
      </c>
      <c r="E47" s="63">
        <v>0.45</v>
      </c>
      <c r="F47" s="31">
        <f t="shared" si="1"/>
        <v>675</v>
      </c>
      <c r="G47" s="60"/>
      <c r="H47" s="61" t="s">
        <v>201</v>
      </c>
      <c r="I47" s="13" t="s">
        <v>237</v>
      </c>
      <c r="J47" s="29"/>
    </row>
    <row r="48" spans="1:10" s="25" customFormat="1" ht="12.75">
      <c r="A48" s="36" t="s">
        <v>224</v>
      </c>
      <c r="B48" s="33" t="s">
        <v>8</v>
      </c>
      <c r="C48" s="13" t="s">
        <v>226</v>
      </c>
      <c r="D48" s="62">
        <v>2400</v>
      </c>
      <c r="E48" s="63">
        <f>6.6/30/2.2</f>
        <v>0.09999999999999999</v>
      </c>
      <c r="F48" s="31">
        <f t="shared" si="1"/>
        <v>239.99999999999997</v>
      </c>
      <c r="G48" s="60"/>
      <c r="H48" s="61" t="s">
        <v>201</v>
      </c>
      <c r="I48" s="13" t="s">
        <v>237</v>
      </c>
      <c r="J48" s="29"/>
    </row>
    <row r="49" spans="1:10" s="25" customFormat="1" ht="12.75">
      <c r="A49" s="36" t="s">
        <v>224</v>
      </c>
      <c r="B49" s="33" t="s">
        <v>8</v>
      </c>
      <c r="C49" s="13" t="s">
        <v>227</v>
      </c>
      <c r="D49" s="62">
        <v>180</v>
      </c>
      <c r="E49" s="63">
        <f>5.89/30/2.2</f>
        <v>0.08924242424242423</v>
      </c>
      <c r="F49" s="31">
        <f t="shared" si="1"/>
        <v>16.063636363636363</v>
      </c>
      <c r="G49" s="60"/>
      <c r="H49" s="61" t="s">
        <v>201</v>
      </c>
      <c r="I49" s="13" t="s">
        <v>237</v>
      </c>
      <c r="J49" s="29"/>
    </row>
    <row r="50" spans="1:10" s="25" customFormat="1" ht="12.75">
      <c r="A50" s="36" t="s">
        <v>217</v>
      </c>
      <c r="B50" s="33" t="s">
        <v>7</v>
      </c>
      <c r="C50" s="13" t="s">
        <v>218</v>
      </c>
      <c r="D50" s="81">
        <v>3000</v>
      </c>
      <c r="E50" s="63">
        <v>0.43</v>
      </c>
      <c r="F50" s="31">
        <f t="shared" si="1"/>
        <v>1290</v>
      </c>
      <c r="G50" s="60"/>
      <c r="H50" s="29" t="s">
        <v>201</v>
      </c>
      <c r="I50" s="13" t="s">
        <v>237</v>
      </c>
      <c r="J50" s="29"/>
    </row>
    <row r="51" spans="1:10" s="25" customFormat="1" ht="12.75">
      <c r="A51" s="36" t="s">
        <v>217</v>
      </c>
      <c r="B51" s="33" t="s">
        <v>165</v>
      </c>
      <c r="C51" s="13" t="s">
        <v>219</v>
      </c>
      <c r="D51" s="81">
        <v>30</v>
      </c>
      <c r="E51" s="63">
        <f>5.6/2.2</f>
        <v>2.545454545454545</v>
      </c>
      <c r="F51" s="31">
        <f t="shared" si="1"/>
        <v>76.36363636363635</v>
      </c>
      <c r="G51" s="60"/>
      <c r="H51" s="29" t="s">
        <v>201</v>
      </c>
      <c r="I51" s="13" t="s">
        <v>237</v>
      </c>
      <c r="J51" s="29"/>
    </row>
    <row r="52" spans="1:10" s="25" customFormat="1" ht="12.75">
      <c r="A52" s="36" t="s">
        <v>199</v>
      </c>
      <c r="B52" s="33" t="s">
        <v>3</v>
      </c>
      <c r="C52" s="13" t="s">
        <v>200</v>
      </c>
      <c r="D52" s="62">
        <v>200</v>
      </c>
      <c r="E52" s="63">
        <v>12</v>
      </c>
      <c r="F52" s="31">
        <f t="shared" si="1"/>
        <v>2400</v>
      </c>
      <c r="G52" s="60"/>
      <c r="H52" s="29" t="s">
        <v>201</v>
      </c>
      <c r="I52" s="13" t="s">
        <v>237</v>
      </c>
      <c r="J52" s="29"/>
    </row>
    <row r="53" spans="1:10" s="25" customFormat="1" ht="12.75">
      <c r="A53" s="36" t="s">
        <v>351</v>
      </c>
      <c r="B53" s="33" t="s">
        <v>8</v>
      </c>
      <c r="C53" s="13" t="s">
        <v>352</v>
      </c>
      <c r="D53" s="62">
        <v>390</v>
      </c>
      <c r="E53" s="63">
        <f>65.16/30/2.2</f>
        <v>0.9872727272727271</v>
      </c>
      <c r="F53" s="31">
        <f t="shared" si="1"/>
        <v>385.03636363636355</v>
      </c>
      <c r="G53" s="60"/>
      <c r="H53" s="29" t="s">
        <v>201</v>
      </c>
      <c r="I53" s="13" t="s">
        <v>237</v>
      </c>
      <c r="J53" s="29"/>
    </row>
    <row r="54" spans="1:10" s="25" customFormat="1" ht="12.75">
      <c r="A54" s="36" t="s">
        <v>159</v>
      </c>
      <c r="B54" s="33" t="s">
        <v>5</v>
      </c>
      <c r="C54" s="57" t="s">
        <v>160</v>
      </c>
      <c r="D54" s="58">
        <v>5</v>
      </c>
      <c r="E54" s="59">
        <v>942.19</v>
      </c>
      <c r="F54" s="31">
        <f t="shared" si="1"/>
        <v>4710.950000000001</v>
      </c>
      <c r="G54" s="60" t="s">
        <v>459</v>
      </c>
      <c r="H54" s="61">
        <v>39813</v>
      </c>
      <c r="I54" s="13" t="s">
        <v>237</v>
      </c>
      <c r="J54" s="29"/>
    </row>
    <row r="55" spans="1:10" s="25" customFormat="1" ht="36">
      <c r="A55" s="36" t="s">
        <v>156</v>
      </c>
      <c r="B55" s="33" t="s">
        <v>157</v>
      </c>
      <c r="C55" s="57" t="s">
        <v>158</v>
      </c>
      <c r="D55" s="58">
        <v>1980</v>
      </c>
      <c r="E55" s="59">
        <v>1.03</v>
      </c>
      <c r="F55" s="77">
        <f t="shared" si="1"/>
        <v>2039.4</v>
      </c>
      <c r="G55" s="60" t="s">
        <v>459</v>
      </c>
      <c r="H55" s="61">
        <v>39813</v>
      </c>
      <c r="I55" s="13" t="s">
        <v>237</v>
      </c>
      <c r="J55" s="29"/>
    </row>
    <row r="56" spans="1:10" s="25" customFormat="1" ht="25.5">
      <c r="A56" s="36" t="s">
        <v>232</v>
      </c>
      <c r="B56" s="33" t="s">
        <v>7</v>
      </c>
      <c r="C56" s="13" t="s">
        <v>233</v>
      </c>
      <c r="D56" s="62">
        <v>200</v>
      </c>
      <c r="E56" s="63">
        <f>9.3/12/2.2</f>
        <v>0.35227272727272724</v>
      </c>
      <c r="F56" s="31">
        <f t="shared" si="1"/>
        <v>70.45454545454545</v>
      </c>
      <c r="G56" s="60"/>
      <c r="H56" s="29" t="s">
        <v>201</v>
      </c>
      <c r="I56" s="13" t="s">
        <v>249</v>
      </c>
      <c r="J56" s="29"/>
    </row>
    <row r="57" spans="1:10" s="25" customFormat="1" ht="12.75">
      <c r="A57" s="36" t="s">
        <v>22</v>
      </c>
      <c r="B57" s="33" t="s">
        <v>8</v>
      </c>
      <c r="C57" s="13" t="s">
        <v>23</v>
      </c>
      <c r="D57" s="14">
        <v>420</v>
      </c>
      <c r="E57" s="63">
        <v>2.85</v>
      </c>
      <c r="F57" s="30">
        <f t="shared" si="1"/>
        <v>1197</v>
      </c>
      <c r="G57" s="60" t="s">
        <v>382</v>
      </c>
      <c r="H57" s="61">
        <v>39697</v>
      </c>
      <c r="I57" s="13" t="s">
        <v>340</v>
      </c>
      <c r="J57" s="29"/>
    </row>
    <row r="58" spans="1:10" s="25" customFormat="1" ht="12.75">
      <c r="A58" s="36" t="s">
        <v>22</v>
      </c>
      <c r="B58" s="33" t="s">
        <v>8</v>
      </c>
      <c r="C58" s="13" t="s">
        <v>24</v>
      </c>
      <c r="D58" s="62">
        <v>280</v>
      </c>
      <c r="E58" s="63">
        <v>3.04</v>
      </c>
      <c r="F58" s="30">
        <f t="shared" si="1"/>
        <v>851.2</v>
      </c>
      <c r="G58" s="60" t="s">
        <v>382</v>
      </c>
      <c r="H58" s="61">
        <v>39697</v>
      </c>
      <c r="I58" s="13" t="s">
        <v>340</v>
      </c>
      <c r="J58" s="29"/>
    </row>
    <row r="59" spans="1:10" s="25" customFormat="1" ht="12.75">
      <c r="A59" s="29" t="s">
        <v>170</v>
      </c>
      <c r="B59" s="13" t="s">
        <v>171</v>
      </c>
      <c r="C59" s="90" t="s">
        <v>172</v>
      </c>
      <c r="D59" s="84">
        <v>200</v>
      </c>
      <c r="E59" s="65">
        <v>2.89</v>
      </c>
      <c r="F59" s="85">
        <f>E59*D59</f>
        <v>578</v>
      </c>
      <c r="G59" s="60"/>
      <c r="H59" s="29" t="s">
        <v>201</v>
      </c>
      <c r="I59" s="13" t="s">
        <v>340</v>
      </c>
      <c r="J59" s="29"/>
    </row>
    <row r="60" spans="1:10" s="25" customFormat="1" ht="12.75">
      <c r="A60" s="36" t="s">
        <v>344</v>
      </c>
      <c r="B60" s="33" t="s">
        <v>5</v>
      </c>
      <c r="C60" s="13" t="s">
        <v>345</v>
      </c>
      <c r="D60" s="62">
        <v>2000</v>
      </c>
      <c r="E60" s="63">
        <v>2.41</v>
      </c>
      <c r="F60" s="31">
        <f aca="true" t="shared" si="2" ref="F60:F91">D60*E60</f>
        <v>4820</v>
      </c>
      <c r="G60" s="60"/>
      <c r="H60" s="29" t="s">
        <v>201</v>
      </c>
      <c r="I60" s="13" t="s">
        <v>340</v>
      </c>
      <c r="J60" s="29"/>
    </row>
    <row r="61" spans="1:10" s="25" customFormat="1" ht="12.75">
      <c r="A61" s="36" t="s">
        <v>472</v>
      </c>
      <c r="B61" s="33" t="s">
        <v>8</v>
      </c>
      <c r="C61" s="57" t="s">
        <v>252</v>
      </c>
      <c r="D61" s="58">
        <v>4500</v>
      </c>
      <c r="E61" s="59">
        <v>0.047</v>
      </c>
      <c r="F61" s="31">
        <f t="shared" si="2"/>
        <v>211.5</v>
      </c>
      <c r="G61" s="60"/>
      <c r="H61" s="61" t="s">
        <v>201</v>
      </c>
      <c r="I61" s="13" t="s">
        <v>340</v>
      </c>
      <c r="J61" s="29"/>
    </row>
    <row r="62" spans="1:10" s="25" customFormat="1" ht="12.75">
      <c r="A62" s="36" t="s">
        <v>301</v>
      </c>
      <c r="B62" s="33" t="s">
        <v>8</v>
      </c>
      <c r="C62" s="13" t="s">
        <v>259</v>
      </c>
      <c r="D62" s="62">
        <v>3800</v>
      </c>
      <c r="E62" s="63">
        <v>0.23202</v>
      </c>
      <c r="F62" s="31">
        <f t="shared" si="2"/>
        <v>881.676</v>
      </c>
      <c r="G62" s="60"/>
      <c r="H62" s="29" t="s">
        <v>201</v>
      </c>
      <c r="I62" s="13" t="s">
        <v>302</v>
      </c>
      <c r="J62" s="29"/>
    </row>
    <row r="63" spans="1:10" s="25" customFormat="1" ht="12.75">
      <c r="A63" s="36" t="s">
        <v>470</v>
      </c>
      <c r="B63" s="33" t="s">
        <v>5</v>
      </c>
      <c r="C63" s="13" t="s">
        <v>471</v>
      </c>
      <c r="D63" s="62">
        <v>170</v>
      </c>
      <c r="E63" s="63">
        <v>36</v>
      </c>
      <c r="F63" s="31">
        <f t="shared" si="2"/>
        <v>6120</v>
      </c>
      <c r="G63" s="60"/>
      <c r="H63" s="97">
        <v>39994</v>
      </c>
      <c r="I63" s="13" t="s">
        <v>476</v>
      </c>
      <c r="J63" s="29"/>
    </row>
    <row r="64" spans="1:10" s="25" customFormat="1" ht="38.25">
      <c r="A64" s="36" t="s">
        <v>279</v>
      </c>
      <c r="B64" s="33" t="s">
        <v>280</v>
      </c>
      <c r="C64" s="13" t="s">
        <v>281</v>
      </c>
      <c r="D64" s="62">
        <v>50</v>
      </c>
      <c r="E64" s="63">
        <f>10/2.2</f>
        <v>4.545454545454545</v>
      </c>
      <c r="F64" s="30">
        <f t="shared" si="2"/>
        <v>227.27272727272725</v>
      </c>
      <c r="G64" s="60"/>
      <c r="H64" s="29" t="s">
        <v>201</v>
      </c>
      <c r="I64" s="13" t="s">
        <v>282</v>
      </c>
      <c r="J64" s="29"/>
    </row>
    <row r="65" spans="1:10" s="25" customFormat="1" ht="24">
      <c r="A65" s="36" t="s">
        <v>145</v>
      </c>
      <c r="B65" s="33" t="s">
        <v>443</v>
      </c>
      <c r="C65" s="13" t="s">
        <v>444</v>
      </c>
      <c r="D65" s="81">
        <v>60</v>
      </c>
      <c r="E65" s="63">
        <v>5.86667</v>
      </c>
      <c r="F65" s="31">
        <f t="shared" si="2"/>
        <v>352.0002</v>
      </c>
      <c r="G65" s="60" t="s">
        <v>462</v>
      </c>
      <c r="H65" s="61">
        <v>39813</v>
      </c>
      <c r="I65" s="13" t="s">
        <v>447</v>
      </c>
      <c r="J65" s="29"/>
    </row>
    <row r="66" spans="1:10" s="25" customFormat="1" ht="24">
      <c r="A66" s="36" t="s">
        <v>145</v>
      </c>
      <c r="B66" s="33" t="s">
        <v>443</v>
      </c>
      <c r="C66" s="13" t="s">
        <v>445</v>
      </c>
      <c r="D66" s="81">
        <v>60</v>
      </c>
      <c r="E66" s="63">
        <v>5.86667</v>
      </c>
      <c r="F66" s="31">
        <f t="shared" si="2"/>
        <v>352.0002</v>
      </c>
      <c r="G66" s="60" t="s">
        <v>462</v>
      </c>
      <c r="H66" s="61">
        <v>39813</v>
      </c>
      <c r="I66" s="13" t="s">
        <v>447</v>
      </c>
      <c r="J66" s="29"/>
    </row>
    <row r="67" spans="1:10" s="25" customFormat="1" ht="24">
      <c r="A67" s="36" t="s">
        <v>145</v>
      </c>
      <c r="B67" s="33" t="s">
        <v>443</v>
      </c>
      <c r="C67" s="13" t="s">
        <v>446</v>
      </c>
      <c r="D67" s="81">
        <v>60</v>
      </c>
      <c r="E67" s="63">
        <f>29.04/3/2.2</f>
        <v>4.3999999999999995</v>
      </c>
      <c r="F67" s="31">
        <f t="shared" si="2"/>
        <v>263.99999999999994</v>
      </c>
      <c r="G67" s="60"/>
      <c r="H67" s="29" t="s">
        <v>201</v>
      </c>
      <c r="I67" s="13" t="s">
        <v>447</v>
      </c>
      <c r="J67" s="29"/>
    </row>
    <row r="68" spans="1:10" s="25" customFormat="1" ht="12.75">
      <c r="A68" s="24" t="s">
        <v>42</v>
      </c>
      <c r="B68" s="32" t="s">
        <v>5</v>
      </c>
      <c r="C68" s="2" t="s">
        <v>43</v>
      </c>
      <c r="D68" s="3">
        <v>226</v>
      </c>
      <c r="E68" s="8">
        <v>215.920354</v>
      </c>
      <c r="F68" s="30">
        <f t="shared" si="2"/>
        <v>48798.000004</v>
      </c>
      <c r="G68" s="1" t="s">
        <v>430</v>
      </c>
      <c r="H68" s="16">
        <v>39753</v>
      </c>
      <c r="I68" s="2" t="s">
        <v>246</v>
      </c>
      <c r="J68" s="61">
        <v>39472</v>
      </c>
    </row>
    <row r="69" spans="1:10" s="25" customFormat="1" ht="12.75">
      <c r="A69" s="36" t="s">
        <v>18</v>
      </c>
      <c r="B69" s="33" t="s">
        <v>7</v>
      </c>
      <c r="C69" s="13" t="s">
        <v>19</v>
      </c>
      <c r="D69" s="62">
        <v>30</v>
      </c>
      <c r="E69" s="63">
        <v>839.32</v>
      </c>
      <c r="F69" s="31">
        <f t="shared" si="2"/>
        <v>25179.600000000002</v>
      </c>
      <c r="G69" s="60" t="s">
        <v>386</v>
      </c>
      <c r="H69" s="61">
        <v>39672</v>
      </c>
      <c r="I69" s="13" t="s">
        <v>246</v>
      </c>
      <c r="J69" s="29"/>
    </row>
    <row r="70" spans="1:10" s="25" customFormat="1" ht="12.75">
      <c r="A70" s="36" t="s">
        <v>18</v>
      </c>
      <c r="B70" s="33" t="s">
        <v>7</v>
      </c>
      <c r="C70" s="13" t="s">
        <v>20</v>
      </c>
      <c r="D70" s="62">
        <v>10</v>
      </c>
      <c r="E70" s="63">
        <v>209.39</v>
      </c>
      <c r="F70" s="31">
        <f t="shared" si="2"/>
        <v>2093.8999999999996</v>
      </c>
      <c r="G70" s="60" t="s">
        <v>386</v>
      </c>
      <c r="H70" s="61">
        <v>39672</v>
      </c>
      <c r="I70" s="13" t="s">
        <v>246</v>
      </c>
      <c r="J70" s="29"/>
    </row>
    <row r="71" spans="1:10" s="25" customFormat="1" ht="25.5">
      <c r="A71" s="36" t="s">
        <v>69</v>
      </c>
      <c r="B71" s="33" t="s">
        <v>5</v>
      </c>
      <c r="C71" s="13" t="s">
        <v>70</v>
      </c>
      <c r="D71" s="62">
        <v>800</v>
      </c>
      <c r="E71" s="63">
        <v>116.44</v>
      </c>
      <c r="F71" s="31">
        <f t="shared" si="2"/>
        <v>93152</v>
      </c>
      <c r="G71" s="60" t="s">
        <v>417</v>
      </c>
      <c r="H71" s="61">
        <v>39633</v>
      </c>
      <c r="I71" s="13" t="s">
        <v>246</v>
      </c>
      <c r="J71" s="29"/>
    </row>
    <row r="72" spans="1:10" s="25" customFormat="1" ht="25.5">
      <c r="A72" s="36" t="s">
        <v>69</v>
      </c>
      <c r="B72" s="33" t="s">
        <v>5</v>
      </c>
      <c r="C72" s="13" t="s">
        <v>71</v>
      </c>
      <c r="D72" s="62">
        <v>900</v>
      </c>
      <c r="E72" s="63">
        <v>24.16</v>
      </c>
      <c r="F72" s="31">
        <f t="shared" si="2"/>
        <v>21744</v>
      </c>
      <c r="G72" s="60" t="s">
        <v>417</v>
      </c>
      <c r="H72" s="61">
        <v>39633</v>
      </c>
      <c r="I72" s="13" t="s">
        <v>246</v>
      </c>
      <c r="J72" s="29"/>
    </row>
    <row r="73" spans="1:10" s="25" customFormat="1" ht="12.75">
      <c r="A73" s="79" t="s">
        <v>185</v>
      </c>
      <c r="B73" s="33" t="s">
        <v>5</v>
      </c>
      <c r="C73" s="52" t="s">
        <v>186</v>
      </c>
      <c r="D73" s="78">
        <v>200</v>
      </c>
      <c r="E73" s="55">
        <v>14.96</v>
      </c>
      <c r="F73" s="31">
        <f t="shared" si="2"/>
        <v>2992</v>
      </c>
      <c r="G73" s="60"/>
      <c r="H73" s="29" t="s">
        <v>201</v>
      </c>
      <c r="I73" s="13" t="s">
        <v>246</v>
      </c>
      <c r="J73" s="29"/>
    </row>
    <row r="74" spans="1:10" s="25" customFormat="1" ht="12.75">
      <c r="A74" s="36" t="s">
        <v>39</v>
      </c>
      <c r="B74" s="33" t="s">
        <v>8</v>
      </c>
      <c r="C74" s="13" t="s">
        <v>23</v>
      </c>
      <c r="D74" s="62">
        <v>840</v>
      </c>
      <c r="E74" s="63">
        <v>1.6</v>
      </c>
      <c r="F74" s="31">
        <f t="shared" si="2"/>
        <v>1344</v>
      </c>
      <c r="G74" s="60" t="s">
        <v>383</v>
      </c>
      <c r="H74" s="61">
        <v>39697</v>
      </c>
      <c r="I74" s="13" t="s">
        <v>246</v>
      </c>
      <c r="J74" s="29"/>
    </row>
    <row r="75" spans="1:10" s="25" customFormat="1" ht="12.75">
      <c r="A75" s="36" t="s">
        <v>39</v>
      </c>
      <c r="B75" s="33" t="s">
        <v>8</v>
      </c>
      <c r="C75" s="13" t="s">
        <v>9</v>
      </c>
      <c r="D75" s="62">
        <v>1000</v>
      </c>
      <c r="E75" s="63">
        <v>3.04</v>
      </c>
      <c r="F75" s="31">
        <f t="shared" si="2"/>
        <v>3040</v>
      </c>
      <c r="G75" s="60" t="s">
        <v>383</v>
      </c>
      <c r="H75" s="61">
        <v>39697</v>
      </c>
      <c r="I75" s="13" t="s">
        <v>246</v>
      </c>
      <c r="J75" s="29"/>
    </row>
    <row r="76" spans="1:10" s="25" customFormat="1" ht="36">
      <c r="A76" s="36" t="s">
        <v>39</v>
      </c>
      <c r="B76" s="33" t="s">
        <v>384</v>
      </c>
      <c r="C76" s="13" t="s">
        <v>252</v>
      </c>
      <c r="D76" s="62">
        <v>336</v>
      </c>
      <c r="E76" s="63">
        <v>1.5203</v>
      </c>
      <c r="F76" s="31">
        <f t="shared" si="2"/>
        <v>510.8208</v>
      </c>
      <c r="G76" s="60" t="s">
        <v>383</v>
      </c>
      <c r="H76" s="61">
        <v>39697</v>
      </c>
      <c r="I76" s="13" t="s">
        <v>246</v>
      </c>
      <c r="J76" s="29"/>
    </row>
    <row r="77" spans="1:10" s="25" customFormat="1" ht="24">
      <c r="A77" s="36" t="s">
        <v>39</v>
      </c>
      <c r="B77" s="33" t="s">
        <v>385</v>
      </c>
      <c r="C77" s="13" t="s">
        <v>285</v>
      </c>
      <c r="D77" s="62">
        <v>168</v>
      </c>
      <c r="E77" s="63">
        <v>3.0412</v>
      </c>
      <c r="F77" s="31">
        <f t="shared" si="2"/>
        <v>510.9216</v>
      </c>
      <c r="G77" s="60" t="s">
        <v>383</v>
      </c>
      <c r="H77" s="61">
        <v>39697</v>
      </c>
      <c r="I77" s="13" t="s">
        <v>246</v>
      </c>
      <c r="J77" s="29"/>
    </row>
    <row r="78" spans="1:10" s="25" customFormat="1" ht="12.75">
      <c r="A78" s="36" t="s">
        <v>460</v>
      </c>
      <c r="B78" s="33" t="s">
        <v>7</v>
      </c>
      <c r="C78" s="13" t="s">
        <v>348</v>
      </c>
      <c r="D78" s="62">
        <v>30</v>
      </c>
      <c r="E78" s="63">
        <v>1140</v>
      </c>
      <c r="F78" s="31">
        <f t="shared" si="2"/>
        <v>34200</v>
      </c>
      <c r="G78" s="60" t="s">
        <v>461</v>
      </c>
      <c r="H78" s="61">
        <v>39813</v>
      </c>
      <c r="I78" s="13" t="s">
        <v>246</v>
      </c>
      <c r="J78" s="29"/>
    </row>
    <row r="79" spans="1:10" s="25" customFormat="1" ht="38.25">
      <c r="A79" s="36" t="s">
        <v>271</v>
      </c>
      <c r="B79" s="33" t="s">
        <v>134</v>
      </c>
      <c r="C79" s="13" t="s">
        <v>272</v>
      </c>
      <c r="D79" s="62">
        <v>4000</v>
      </c>
      <c r="E79" s="63">
        <v>0.26</v>
      </c>
      <c r="F79" s="31">
        <f t="shared" si="2"/>
        <v>1040</v>
      </c>
      <c r="G79" s="60"/>
      <c r="H79" s="29" t="s">
        <v>201</v>
      </c>
      <c r="I79" s="13" t="s">
        <v>273</v>
      </c>
      <c r="J79" s="29"/>
    </row>
    <row r="80" spans="1:10" s="25" customFormat="1" ht="38.25">
      <c r="A80" s="36" t="s">
        <v>271</v>
      </c>
      <c r="B80" s="33" t="s">
        <v>6</v>
      </c>
      <c r="C80" s="13" t="s">
        <v>272</v>
      </c>
      <c r="D80" s="62">
        <v>300</v>
      </c>
      <c r="E80" s="63">
        <v>2.65</v>
      </c>
      <c r="F80" s="31">
        <f t="shared" si="2"/>
        <v>795</v>
      </c>
      <c r="G80" s="60"/>
      <c r="H80" s="29" t="s">
        <v>201</v>
      </c>
      <c r="I80" s="13" t="s">
        <v>273</v>
      </c>
      <c r="J80" s="29"/>
    </row>
    <row r="81" spans="1:10" s="25" customFormat="1" ht="12.75">
      <c r="A81" s="36" t="s">
        <v>298</v>
      </c>
      <c r="B81" s="33" t="s">
        <v>5</v>
      </c>
      <c r="C81" s="57" t="s">
        <v>299</v>
      </c>
      <c r="D81" s="58">
        <v>20</v>
      </c>
      <c r="E81" s="59">
        <v>27.25</v>
      </c>
      <c r="F81" s="77">
        <f t="shared" si="2"/>
        <v>545</v>
      </c>
      <c r="G81" s="60"/>
      <c r="H81" s="29" t="s">
        <v>201</v>
      </c>
      <c r="I81" s="13" t="s">
        <v>300</v>
      </c>
      <c r="J81" s="61">
        <v>39472</v>
      </c>
    </row>
    <row r="82" spans="1:10" s="25" customFormat="1" ht="24">
      <c r="A82" s="36" t="s">
        <v>283</v>
      </c>
      <c r="B82" s="33" t="s">
        <v>284</v>
      </c>
      <c r="C82" s="82" t="s">
        <v>285</v>
      </c>
      <c r="D82" s="62">
        <v>20</v>
      </c>
      <c r="E82" s="63">
        <v>79.018</v>
      </c>
      <c r="F82" s="31">
        <f t="shared" si="2"/>
        <v>1580.3600000000001</v>
      </c>
      <c r="G82" s="60"/>
      <c r="H82" s="29" t="s">
        <v>201</v>
      </c>
      <c r="I82" s="13" t="s">
        <v>286</v>
      </c>
      <c r="J82" s="29"/>
    </row>
    <row r="83" spans="1:10" s="25" customFormat="1" ht="25.5">
      <c r="A83" s="36" t="s">
        <v>274</v>
      </c>
      <c r="B83" s="33" t="s">
        <v>134</v>
      </c>
      <c r="C83" s="13" t="s">
        <v>276</v>
      </c>
      <c r="D83" s="62">
        <v>350</v>
      </c>
      <c r="E83" s="63">
        <v>0.6136</v>
      </c>
      <c r="F83" s="30">
        <f t="shared" si="2"/>
        <v>214.76000000000002</v>
      </c>
      <c r="G83" s="60"/>
      <c r="H83" s="29" t="s">
        <v>201</v>
      </c>
      <c r="I83" s="13" t="s">
        <v>275</v>
      </c>
      <c r="J83" s="61">
        <v>39472</v>
      </c>
    </row>
    <row r="84" spans="1:10" s="25" customFormat="1" ht="12.75">
      <c r="A84" s="36" t="s">
        <v>479</v>
      </c>
      <c r="B84" s="33" t="s">
        <v>12</v>
      </c>
      <c r="C84" s="13" t="s">
        <v>480</v>
      </c>
      <c r="D84" s="62">
        <v>600</v>
      </c>
      <c r="E84" s="63">
        <v>22.5</v>
      </c>
      <c r="F84" s="31">
        <f t="shared" si="2"/>
        <v>13500</v>
      </c>
      <c r="G84" s="60" t="s">
        <v>481</v>
      </c>
      <c r="H84" s="61">
        <v>39629</v>
      </c>
      <c r="I84" s="13" t="s">
        <v>482</v>
      </c>
      <c r="J84" s="29"/>
    </row>
    <row r="85" spans="1:10" s="25" customFormat="1" ht="25.5">
      <c r="A85" s="36" t="s">
        <v>129</v>
      </c>
      <c r="B85" s="33" t="s">
        <v>7</v>
      </c>
      <c r="C85" s="13" t="s">
        <v>130</v>
      </c>
      <c r="D85" s="62">
        <v>3100</v>
      </c>
      <c r="E85" s="63">
        <v>5.46</v>
      </c>
      <c r="F85" s="31">
        <f t="shared" si="2"/>
        <v>16926</v>
      </c>
      <c r="G85" s="74" t="s">
        <v>436</v>
      </c>
      <c r="H85" s="61">
        <v>39813</v>
      </c>
      <c r="I85" s="13" t="s">
        <v>250</v>
      </c>
      <c r="J85" s="29"/>
    </row>
    <row r="86" spans="1:10" s="25" customFormat="1" ht="25.5">
      <c r="A86" s="36" t="s">
        <v>129</v>
      </c>
      <c r="B86" s="33" t="s">
        <v>7</v>
      </c>
      <c r="C86" s="13" t="s">
        <v>131</v>
      </c>
      <c r="D86" s="62">
        <v>280</v>
      </c>
      <c r="E86" s="63">
        <v>76.072</v>
      </c>
      <c r="F86" s="31">
        <f t="shared" si="2"/>
        <v>21300.16</v>
      </c>
      <c r="G86" s="74" t="s">
        <v>436</v>
      </c>
      <c r="H86" s="61">
        <v>39813</v>
      </c>
      <c r="I86" s="13" t="s">
        <v>250</v>
      </c>
      <c r="J86" s="29"/>
    </row>
    <row r="87" spans="1:10" s="25" customFormat="1" ht="12.75">
      <c r="A87" s="83" t="s">
        <v>173</v>
      </c>
      <c r="B87" s="13" t="s">
        <v>8</v>
      </c>
      <c r="C87" s="44" t="s">
        <v>174</v>
      </c>
      <c r="D87" s="66">
        <v>3870</v>
      </c>
      <c r="E87" s="63">
        <v>0.03136</v>
      </c>
      <c r="F87" s="31">
        <f t="shared" si="2"/>
        <v>121.36319999999999</v>
      </c>
      <c r="G87" s="60"/>
      <c r="H87" s="29" t="s">
        <v>201</v>
      </c>
      <c r="I87" s="13" t="s">
        <v>250</v>
      </c>
      <c r="J87" s="61">
        <v>39472</v>
      </c>
    </row>
    <row r="88" spans="1:10" s="25" customFormat="1" ht="12.75">
      <c r="A88" s="83" t="s">
        <v>173</v>
      </c>
      <c r="B88" s="13" t="s">
        <v>8</v>
      </c>
      <c r="C88" s="44" t="s">
        <v>175</v>
      </c>
      <c r="D88" s="66">
        <v>1000</v>
      </c>
      <c r="E88" s="63">
        <v>0.028</v>
      </c>
      <c r="F88" s="31">
        <f t="shared" si="2"/>
        <v>28</v>
      </c>
      <c r="G88" s="60"/>
      <c r="H88" s="29" t="s">
        <v>201</v>
      </c>
      <c r="I88" s="13" t="s">
        <v>250</v>
      </c>
      <c r="J88" s="61">
        <v>39472</v>
      </c>
    </row>
    <row r="89" spans="1:10" s="25" customFormat="1" ht="12.75">
      <c r="A89" s="83" t="s">
        <v>173</v>
      </c>
      <c r="B89" s="13" t="s">
        <v>8</v>
      </c>
      <c r="C89" s="44" t="s">
        <v>176</v>
      </c>
      <c r="D89" s="66">
        <v>1400</v>
      </c>
      <c r="E89" s="63">
        <v>0.03045</v>
      </c>
      <c r="F89" s="31">
        <f t="shared" si="2"/>
        <v>42.63</v>
      </c>
      <c r="G89" s="60"/>
      <c r="H89" s="29" t="s">
        <v>201</v>
      </c>
      <c r="I89" s="13" t="s">
        <v>250</v>
      </c>
      <c r="J89" s="61">
        <v>39472</v>
      </c>
    </row>
    <row r="90" spans="1:10" s="25" customFormat="1" ht="12.75">
      <c r="A90" s="36" t="s">
        <v>127</v>
      </c>
      <c r="B90" s="33" t="s">
        <v>5</v>
      </c>
      <c r="C90" s="13" t="s">
        <v>128</v>
      </c>
      <c r="D90" s="62">
        <v>80</v>
      </c>
      <c r="E90" s="63">
        <v>58.18</v>
      </c>
      <c r="F90" s="31">
        <f t="shared" si="2"/>
        <v>4654.4</v>
      </c>
      <c r="G90" s="60" t="s">
        <v>436</v>
      </c>
      <c r="H90" s="61">
        <v>39812</v>
      </c>
      <c r="I90" s="13" t="s">
        <v>250</v>
      </c>
      <c r="J90" s="29"/>
    </row>
    <row r="91" spans="1:10" s="25" customFormat="1" ht="12.75">
      <c r="A91" s="36" t="s">
        <v>127</v>
      </c>
      <c r="B91" s="33" t="s">
        <v>5</v>
      </c>
      <c r="C91" s="13" t="s">
        <v>51</v>
      </c>
      <c r="D91" s="62">
        <v>80</v>
      </c>
      <c r="E91" s="63">
        <v>18.42</v>
      </c>
      <c r="F91" s="31">
        <f t="shared" si="2"/>
        <v>1473.6000000000001</v>
      </c>
      <c r="G91" s="60" t="s">
        <v>436</v>
      </c>
      <c r="H91" s="61">
        <v>39812</v>
      </c>
      <c r="I91" s="13" t="s">
        <v>250</v>
      </c>
      <c r="J91" s="29"/>
    </row>
    <row r="92" spans="1:11" s="25" customFormat="1" ht="12.75">
      <c r="A92" s="36" t="s">
        <v>137</v>
      </c>
      <c r="B92" s="33" t="s">
        <v>12</v>
      </c>
      <c r="C92" s="57" t="s">
        <v>138</v>
      </c>
      <c r="D92" s="58">
        <v>800</v>
      </c>
      <c r="E92" s="59">
        <v>1.71</v>
      </c>
      <c r="F92" s="31">
        <f aca="true" t="shared" si="3" ref="F92:F123">D92*E92</f>
        <v>1368</v>
      </c>
      <c r="G92" s="60" t="s">
        <v>436</v>
      </c>
      <c r="H92" s="61">
        <v>39812</v>
      </c>
      <c r="I92" s="13" t="s">
        <v>250</v>
      </c>
      <c r="J92" s="29"/>
      <c r="K92" s="98"/>
    </row>
    <row r="93" spans="1:10" s="25" customFormat="1" ht="12.75">
      <c r="A93" s="36" t="s">
        <v>106</v>
      </c>
      <c r="B93" s="33" t="s">
        <v>7</v>
      </c>
      <c r="C93" s="13" t="s">
        <v>107</v>
      </c>
      <c r="D93" s="62">
        <v>2300</v>
      </c>
      <c r="E93" s="63">
        <v>8.5</v>
      </c>
      <c r="F93" s="31">
        <f t="shared" si="3"/>
        <v>19550</v>
      </c>
      <c r="G93" s="60" t="s">
        <v>393</v>
      </c>
      <c r="H93" s="61">
        <v>39654</v>
      </c>
      <c r="I93" s="13" t="s">
        <v>250</v>
      </c>
      <c r="J93" s="29"/>
    </row>
    <row r="94" spans="1:10" s="25" customFormat="1" ht="12.75">
      <c r="A94" s="36" t="s">
        <v>106</v>
      </c>
      <c r="B94" s="33" t="s">
        <v>7</v>
      </c>
      <c r="C94" s="13" t="s">
        <v>108</v>
      </c>
      <c r="D94" s="62">
        <v>300</v>
      </c>
      <c r="E94" s="63">
        <v>4.2</v>
      </c>
      <c r="F94" s="31">
        <f t="shared" si="3"/>
        <v>1260</v>
      </c>
      <c r="G94" s="60" t="s">
        <v>393</v>
      </c>
      <c r="H94" s="61">
        <v>39654</v>
      </c>
      <c r="I94" s="13" t="s">
        <v>250</v>
      </c>
      <c r="J94" s="29"/>
    </row>
    <row r="95" spans="1:10" s="25" customFormat="1" ht="12.75">
      <c r="A95" s="36" t="s">
        <v>150</v>
      </c>
      <c r="B95" s="33" t="s">
        <v>7</v>
      </c>
      <c r="C95" s="13" t="s">
        <v>132</v>
      </c>
      <c r="D95" s="62">
        <v>700</v>
      </c>
      <c r="E95" s="63">
        <v>10.2009</v>
      </c>
      <c r="F95" s="31">
        <f t="shared" si="3"/>
        <v>7140.63</v>
      </c>
      <c r="G95" s="60" t="s">
        <v>435</v>
      </c>
      <c r="H95" s="61">
        <v>39813</v>
      </c>
      <c r="I95" s="13" t="s">
        <v>250</v>
      </c>
      <c r="J95" s="29"/>
    </row>
    <row r="96" spans="1:10" s="25" customFormat="1" ht="12.75">
      <c r="A96" s="36" t="s">
        <v>365</v>
      </c>
      <c r="B96" s="33" t="s">
        <v>7</v>
      </c>
      <c r="C96" s="13" t="s">
        <v>366</v>
      </c>
      <c r="D96" s="62">
        <v>2000</v>
      </c>
      <c r="E96" s="63">
        <v>0.6809</v>
      </c>
      <c r="F96" s="31">
        <f t="shared" si="3"/>
        <v>1361.8</v>
      </c>
      <c r="G96" s="60"/>
      <c r="H96" s="29" t="s">
        <v>201</v>
      </c>
      <c r="I96" s="13" t="s">
        <v>250</v>
      </c>
      <c r="J96" s="29"/>
    </row>
    <row r="97" spans="1:10" s="25" customFormat="1" ht="12.75">
      <c r="A97" s="36" t="s">
        <v>210</v>
      </c>
      <c r="B97" s="33" t="s">
        <v>7</v>
      </c>
      <c r="C97" s="13" t="s">
        <v>211</v>
      </c>
      <c r="D97" s="62">
        <v>1500</v>
      </c>
      <c r="E97" s="63">
        <v>0.206</v>
      </c>
      <c r="F97" s="31">
        <f t="shared" si="3"/>
        <v>309</v>
      </c>
      <c r="G97" s="60"/>
      <c r="H97" s="29" t="s">
        <v>201</v>
      </c>
      <c r="I97" s="13" t="s">
        <v>250</v>
      </c>
      <c r="J97" s="29"/>
    </row>
    <row r="98" spans="1:10" s="25" customFormat="1" ht="12.75">
      <c r="A98" s="36" t="s">
        <v>116</v>
      </c>
      <c r="B98" s="33" t="s">
        <v>7</v>
      </c>
      <c r="C98" s="13" t="s">
        <v>117</v>
      </c>
      <c r="D98" s="62">
        <v>70</v>
      </c>
      <c r="E98" s="63">
        <v>223.582</v>
      </c>
      <c r="F98" s="31">
        <f t="shared" si="3"/>
        <v>15650.74</v>
      </c>
      <c r="G98" s="60" t="s">
        <v>393</v>
      </c>
      <c r="H98" s="61">
        <v>39654</v>
      </c>
      <c r="I98" s="13" t="s">
        <v>250</v>
      </c>
      <c r="J98" s="29"/>
    </row>
    <row r="99" spans="1:10" s="25" customFormat="1" ht="12.75">
      <c r="A99" s="79" t="s">
        <v>212</v>
      </c>
      <c r="B99" s="33" t="s">
        <v>7</v>
      </c>
      <c r="C99" s="52" t="s">
        <v>213</v>
      </c>
      <c r="D99" s="78">
        <v>100</v>
      </c>
      <c r="E99" s="55">
        <v>1.81</v>
      </c>
      <c r="F99" s="31">
        <f t="shared" si="3"/>
        <v>181</v>
      </c>
      <c r="G99" s="60"/>
      <c r="H99" s="29" t="s">
        <v>201</v>
      </c>
      <c r="I99" s="13" t="s">
        <v>247</v>
      </c>
      <c r="J99" s="29"/>
    </row>
    <row r="100" spans="1:10" s="25" customFormat="1" ht="12.75">
      <c r="A100" s="79" t="s">
        <v>309</v>
      </c>
      <c r="B100" s="33" t="s">
        <v>7</v>
      </c>
      <c r="C100" s="52" t="s">
        <v>310</v>
      </c>
      <c r="D100" s="78">
        <v>400</v>
      </c>
      <c r="E100" s="55">
        <v>4.22</v>
      </c>
      <c r="F100" s="31">
        <f t="shared" si="3"/>
        <v>1688</v>
      </c>
      <c r="G100" s="60"/>
      <c r="H100" s="29" t="s">
        <v>201</v>
      </c>
      <c r="I100" s="13" t="s">
        <v>247</v>
      </c>
      <c r="J100" s="61">
        <v>39472</v>
      </c>
    </row>
    <row r="101" spans="1:10" s="25" customFormat="1" ht="12.75">
      <c r="A101" s="36" t="s">
        <v>234</v>
      </c>
      <c r="B101" s="33" t="s">
        <v>7</v>
      </c>
      <c r="C101" s="13" t="s">
        <v>235</v>
      </c>
      <c r="D101" s="62">
        <v>1299</v>
      </c>
      <c r="E101" s="63">
        <v>1.25</v>
      </c>
      <c r="F101" s="31">
        <f t="shared" si="3"/>
        <v>1623.75</v>
      </c>
      <c r="G101" s="60" t="s">
        <v>485</v>
      </c>
      <c r="H101" s="61">
        <v>39813</v>
      </c>
      <c r="I101" s="13" t="s">
        <v>236</v>
      </c>
      <c r="J101" s="61">
        <v>39472</v>
      </c>
    </row>
    <row r="102" spans="1:10" s="25" customFormat="1" ht="12.75">
      <c r="A102" s="36" t="s">
        <v>320</v>
      </c>
      <c r="B102" s="33" t="s">
        <v>7</v>
      </c>
      <c r="C102" s="13" t="s">
        <v>321</v>
      </c>
      <c r="D102" s="81">
        <v>6000</v>
      </c>
      <c r="E102" s="63">
        <v>0.22</v>
      </c>
      <c r="F102" s="31">
        <f t="shared" si="3"/>
        <v>1320</v>
      </c>
      <c r="G102" s="87" t="s">
        <v>485</v>
      </c>
      <c r="H102" s="61">
        <v>39813</v>
      </c>
      <c r="I102" s="13" t="s">
        <v>236</v>
      </c>
      <c r="J102" s="61">
        <v>39472</v>
      </c>
    </row>
    <row r="103" spans="1:10" s="25" customFormat="1" ht="25.5">
      <c r="A103" s="36" t="s">
        <v>287</v>
      </c>
      <c r="B103" s="33" t="s">
        <v>288</v>
      </c>
      <c r="C103" s="13" t="s">
        <v>289</v>
      </c>
      <c r="D103" s="62">
        <v>20</v>
      </c>
      <c r="E103" s="63">
        <v>16.67</v>
      </c>
      <c r="F103" s="31">
        <f t="shared" si="3"/>
        <v>333.40000000000003</v>
      </c>
      <c r="G103" s="60" t="s">
        <v>486</v>
      </c>
      <c r="H103" s="61">
        <v>39813</v>
      </c>
      <c r="I103" s="13" t="s">
        <v>290</v>
      </c>
      <c r="J103" s="29"/>
    </row>
    <row r="104" spans="1:10" s="25" customFormat="1" ht="25.5">
      <c r="A104" s="36" t="s">
        <v>139</v>
      </c>
      <c r="B104" s="33" t="s">
        <v>5</v>
      </c>
      <c r="C104" s="57" t="s">
        <v>140</v>
      </c>
      <c r="D104" s="58">
        <v>50</v>
      </c>
      <c r="E104" s="59">
        <v>175.3275</v>
      </c>
      <c r="F104" s="31">
        <f t="shared" si="3"/>
        <v>8766.375</v>
      </c>
      <c r="G104" s="60" t="s">
        <v>431</v>
      </c>
      <c r="H104" s="61">
        <v>39813</v>
      </c>
      <c r="I104" s="13" t="s">
        <v>432</v>
      </c>
      <c r="J104" s="29"/>
    </row>
    <row r="105" spans="1:10" s="25" customFormat="1" ht="12.75">
      <c r="A105" s="36" t="s">
        <v>95</v>
      </c>
      <c r="B105" s="33" t="s">
        <v>7</v>
      </c>
      <c r="C105" s="13" t="s">
        <v>96</v>
      </c>
      <c r="D105" s="62">
        <v>15</v>
      </c>
      <c r="E105" s="63">
        <v>387.03</v>
      </c>
      <c r="F105" s="31">
        <f t="shared" si="3"/>
        <v>5805.45</v>
      </c>
      <c r="G105" s="60" t="s">
        <v>418</v>
      </c>
      <c r="H105" s="61">
        <v>39672</v>
      </c>
      <c r="I105" s="13" t="s">
        <v>388</v>
      </c>
      <c r="J105" s="29"/>
    </row>
    <row r="106" spans="1:10" s="25" customFormat="1" ht="12.75">
      <c r="A106" s="36" t="s">
        <v>27</v>
      </c>
      <c r="B106" s="33" t="s">
        <v>7</v>
      </c>
      <c r="C106" s="13" t="s">
        <v>28</v>
      </c>
      <c r="D106" s="62">
        <v>500</v>
      </c>
      <c r="E106" s="63">
        <v>73.74</v>
      </c>
      <c r="F106" s="31">
        <f t="shared" si="3"/>
        <v>36870</v>
      </c>
      <c r="G106" s="60" t="s">
        <v>387</v>
      </c>
      <c r="H106" s="61">
        <v>39695</v>
      </c>
      <c r="I106" s="13" t="s">
        <v>388</v>
      </c>
      <c r="J106" s="29"/>
    </row>
    <row r="107" spans="1:10" s="25" customFormat="1" ht="12.75">
      <c r="A107" s="36" t="s">
        <v>109</v>
      </c>
      <c r="B107" s="33" t="s">
        <v>5</v>
      </c>
      <c r="C107" s="13" t="s">
        <v>110</v>
      </c>
      <c r="D107" s="62">
        <v>200</v>
      </c>
      <c r="E107" s="63">
        <v>41.02</v>
      </c>
      <c r="F107" s="31">
        <f t="shared" si="3"/>
        <v>8204</v>
      </c>
      <c r="G107" s="60" t="s">
        <v>418</v>
      </c>
      <c r="H107" s="61">
        <v>39672</v>
      </c>
      <c r="I107" s="13" t="s">
        <v>388</v>
      </c>
      <c r="J107" s="29"/>
    </row>
    <row r="108" spans="1:10" s="25" customFormat="1" ht="12.75">
      <c r="A108" s="36" t="s">
        <v>455</v>
      </c>
      <c r="B108" s="33" t="s">
        <v>3</v>
      </c>
      <c r="C108" s="52" t="s">
        <v>456</v>
      </c>
      <c r="D108" s="53">
        <v>10</v>
      </c>
      <c r="E108" s="68">
        <v>1006.54</v>
      </c>
      <c r="F108" s="69">
        <f t="shared" si="3"/>
        <v>10065.4</v>
      </c>
      <c r="G108" s="29"/>
      <c r="H108" s="29" t="s">
        <v>201</v>
      </c>
      <c r="I108" s="13" t="s">
        <v>360</v>
      </c>
      <c r="J108" s="29"/>
    </row>
    <row r="109" spans="1:10" s="25" customFormat="1" ht="25.5">
      <c r="A109" s="36" t="s">
        <v>308</v>
      </c>
      <c r="B109" s="33" t="s">
        <v>7</v>
      </c>
      <c r="C109" s="13" t="s">
        <v>367</v>
      </c>
      <c r="D109" s="62">
        <v>200</v>
      </c>
      <c r="E109" s="63">
        <f>186.19/2.2</f>
        <v>84.63181818181818</v>
      </c>
      <c r="F109" s="31">
        <f t="shared" si="3"/>
        <v>16926.363636363636</v>
      </c>
      <c r="G109" s="60"/>
      <c r="H109" s="29" t="s">
        <v>201</v>
      </c>
      <c r="I109" s="13" t="s">
        <v>360</v>
      </c>
      <c r="J109" s="29"/>
    </row>
    <row r="110" spans="1:10" s="25" customFormat="1" ht="12.75">
      <c r="A110" s="79" t="s">
        <v>359</v>
      </c>
      <c r="B110" s="33" t="s">
        <v>126</v>
      </c>
      <c r="C110" s="52" t="s">
        <v>259</v>
      </c>
      <c r="D110" s="78">
        <v>60</v>
      </c>
      <c r="E110" s="55">
        <v>83.93</v>
      </c>
      <c r="F110" s="31">
        <f t="shared" si="3"/>
        <v>5035.8</v>
      </c>
      <c r="G110" s="60"/>
      <c r="H110" s="29" t="s">
        <v>201</v>
      </c>
      <c r="I110" s="13" t="s">
        <v>360</v>
      </c>
      <c r="J110" s="29"/>
    </row>
    <row r="111" spans="1:10" s="25" customFormat="1" ht="12.75">
      <c r="A111" s="36" t="s">
        <v>263</v>
      </c>
      <c r="B111" s="33" t="s">
        <v>7</v>
      </c>
      <c r="C111" s="13" t="s">
        <v>264</v>
      </c>
      <c r="D111" s="62">
        <v>700</v>
      </c>
      <c r="E111" s="63">
        <v>0.29</v>
      </c>
      <c r="F111" s="31">
        <f t="shared" si="3"/>
        <v>203</v>
      </c>
      <c r="G111" s="60"/>
      <c r="H111" s="29" t="s">
        <v>201</v>
      </c>
      <c r="I111" s="13" t="s">
        <v>265</v>
      </c>
      <c r="J111" s="29"/>
    </row>
    <row r="112" spans="1:10" s="25" customFormat="1" ht="12.75">
      <c r="A112" s="36" t="s">
        <v>104</v>
      </c>
      <c r="B112" s="33" t="s">
        <v>5</v>
      </c>
      <c r="C112" s="13" t="s">
        <v>105</v>
      </c>
      <c r="D112" s="62">
        <v>100</v>
      </c>
      <c r="E112" s="63">
        <v>59.92</v>
      </c>
      <c r="F112" s="31">
        <f t="shared" si="3"/>
        <v>5992</v>
      </c>
      <c r="G112" s="60" t="s">
        <v>391</v>
      </c>
      <c r="H112" s="61">
        <v>39680</v>
      </c>
      <c r="I112" s="13" t="s">
        <v>392</v>
      </c>
      <c r="J112" s="29"/>
    </row>
    <row r="113" spans="1:10" s="25" customFormat="1" ht="25.5">
      <c r="A113" s="36" t="s">
        <v>230</v>
      </c>
      <c r="B113" s="33" t="s">
        <v>7</v>
      </c>
      <c r="C113" s="13" t="s">
        <v>231</v>
      </c>
      <c r="D113" s="62">
        <v>100</v>
      </c>
      <c r="E113" s="63">
        <v>3.87</v>
      </c>
      <c r="F113" s="31">
        <f t="shared" si="3"/>
        <v>387</v>
      </c>
      <c r="G113" s="60" t="s">
        <v>483</v>
      </c>
      <c r="H113" s="61">
        <v>39813</v>
      </c>
      <c r="I113" s="13" t="s">
        <v>248</v>
      </c>
      <c r="J113" s="29"/>
    </row>
    <row r="114" spans="1:10" s="25" customFormat="1" ht="25.5">
      <c r="A114" s="36" t="s">
        <v>194</v>
      </c>
      <c r="B114" s="33" t="s">
        <v>102</v>
      </c>
      <c r="C114" s="13" t="s">
        <v>252</v>
      </c>
      <c r="D114" s="92">
        <v>8000</v>
      </c>
      <c r="E114" s="63">
        <v>0.0551</v>
      </c>
      <c r="F114" s="31">
        <f t="shared" si="3"/>
        <v>440.8</v>
      </c>
      <c r="G114" s="60"/>
      <c r="H114" s="29" t="s">
        <v>201</v>
      </c>
      <c r="I114" s="13" t="s">
        <v>468</v>
      </c>
      <c r="J114" s="29"/>
    </row>
    <row r="115" spans="1:10" s="25" customFormat="1" ht="25.5">
      <c r="A115" s="36" t="s">
        <v>194</v>
      </c>
      <c r="B115" s="33" t="s">
        <v>7</v>
      </c>
      <c r="C115" s="13" t="s">
        <v>203</v>
      </c>
      <c r="D115" s="62">
        <v>300</v>
      </c>
      <c r="E115" s="63">
        <v>0.193</v>
      </c>
      <c r="F115" s="30">
        <f t="shared" si="3"/>
        <v>57.9</v>
      </c>
      <c r="G115" s="60"/>
      <c r="H115" s="29" t="s">
        <v>201</v>
      </c>
      <c r="I115" s="13" t="s">
        <v>468</v>
      </c>
      <c r="J115" s="29"/>
    </row>
    <row r="116" spans="1:10" s="25" customFormat="1" ht="25.5">
      <c r="A116" s="36" t="s">
        <v>467</v>
      </c>
      <c r="B116" s="33" t="s">
        <v>7</v>
      </c>
      <c r="C116" s="13" t="s">
        <v>466</v>
      </c>
      <c r="D116" s="92">
        <v>1000</v>
      </c>
      <c r="E116" s="63">
        <v>0.232</v>
      </c>
      <c r="F116" s="31">
        <f t="shared" si="3"/>
        <v>232</v>
      </c>
      <c r="G116" s="60"/>
      <c r="H116" s="29" t="s">
        <v>201</v>
      </c>
      <c r="I116" s="13" t="s">
        <v>468</v>
      </c>
      <c r="J116" s="29"/>
    </row>
    <row r="117" spans="1:10" s="25" customFormat="1" ht="12.75">
      <c r="A117" s="79" t="s">
        <v>89</v>
      </c>
      <c r="B117" s="33" t="s">
        <v>5</v>
      </c>
      <c r="C117" s="52" t="s">
        <v>90</v>
      </c>
      <c r="D117" s="73">
        <v>800</v>
      </c>
      <c r="E117" s="71">
        <v>179.6</v>
      </c>
      <c r="F117" s="30">
        <f t="shared" si="3"/>
        <v>143680</v>
      </c>
      <c r="G117" s="60" t="s">
        <v>421</v>
      </c>
      <c r="H117" s="61">
        <v>39780</v>
      </c>
      <c r="I117" s="13" t="s">
        <v>390</v>
      </c>
      <c r="J117" s="29"/>
    </row>
    <row r="118" spans="1:10" s="25" customFormat="1" ht="12.75">
      <c r="A118" s="36" t="s">
        <v>59</v>
      </c>
      <c r="B118" s="33" t="s">
        <v>12</v>
      </c>
      <c r="C118" s="13" t="s">
        <v>60</v>
      </c>
      <c r="D118" s="62">
        <v>6360</v>
      </c>
      <c r="E118" s="63">
        <v>81.36333</v>
      </c>
      <c r="F118" s="31">
        <f t="shared" si="3"/>
        <v>517470.77880000003</v>
      </c>
      <c r="G118" s="60" t="s">
        <v>389</v>
      </c>
      <c r="H118" s="61">
        <v>39708</v>
      </c>
      <c r="I118" s="13" t="s">
        <v>390</v>
      </c>
      <c r="J118" s="29"/>
    </row>
    <row r="119" spans="1:10" s="25" customFormat="1" ht="12.75">
      <c r="A119" s="36" t="s">
        <v>59</v>
      </c>
      <c r="B119" s="33" t="s">
        <v>12</v>
      </c>
      <c r="C119" s="13" t="s">
        <v>61</v>
      </c>
      <c r="D119" s="62">
        <v>2880</v>
      </c>
      <c r="E119" s="63">
        <v>60.51166</v>
      </c>
      <c r="F119" s="31">
        <f t="shared" si="3"/>
        <v>174273.5808</v>
      </c>
      <c r="G119" s="60" t="s">
        <v>389</v>
      </c>
      <c r="H119" s="61">
        <v>39708</v>
      </c>
      <c r="I119" s="13" t="s">
        <v>390</v>
      </c>
      <c r="J119" s="29"/>
    </row>
    <row r="120" spans="1:10" s="25" customFormat="1" ht="25.5">
      <c r="A120" s="36" t="s">
        <v>448</v>
      </c>
      <c r="B120" s="33" t="s">
        <v>102</v>
      </c>
      <c r="C120" s="13" t="s">
        <v>449</v>
      </c>
      <c r="D120" s="62">
        <v>300</v>
      </c>
      <c r="E120" s="63">
        <v>17.93</v>
      </c>
      <c r="F120" s="31">
        <f t="shared" si="3"/>
        <v>5379</v>
      </c>
      <c r="G120" s="60" t="s">
        <v>450</v>
      </c>
      <c r="H120" s="61">
        <v>39812</v>
      </c>
      <c r="I120" s="13" t="s">
        <v>401</v>
      </c>
      <c r="J120" s="29"/>
    </row>
    <row r="121" spans="1:10" s="25" customFormat="1" ht="25.5">
      <c r="A121" s="36" t="s">
        <v>67</v>
      </c>
      <c r="B121" s="33" t="s">
        <v>3</v>
      </c>
      <c r="C121" s="13" t="s">
        <v>68</v>
      </c>
      <c r="D121" s="62">
        <v>300</v>
      </c>
      <c r="E121" s="63">
        <v>36.1</v>
      </c>
      <c r="F121" s="31">
        <f t="shared" si="3"/>
        <v>10830</v>
      </c>
      <c r="G121" s="60" t="s">
        <v>400</v>
      </c>
      <c r="H121" s="61">
        <v>39668</v>
      </c>
      <c r="I121" s="13" t="s">
        <v>401</v>
      </c>
      <c r="J121" s="29"/>
    </row>
    <row r="122" spans="1:10" s="25" customFormat="1" ht="25.5">
      <c r="A122" s="36" t="s">
        <v>57</v>
      </c>
      <c r="B122" s="33" t="s">
        <v>3</v>
      </c>
      <c r="C122" s="13" t="s">
        <v>58</v>
      </c>
      <c r="D122" s="62">
        <v>60</v>
      </c>
      <c r="E122" s="63">
        <v>159.3</v>
      </c>
      <c r="F122" s="31">
        <f t="shared" si="3"/>
        <v>9558</v>
      </c>
      <c r="G122" s="60" t="s">
        <v>402</v>
      </c>
      <c r="H122" s="61">
        <v>39668</v>
      </c>
      <c r="I122" s="13" t="s">
        <v>401</v>
      </c>
      <c r="J122" s="29"/>
    </row>
    <row r="123" spans="1:10" s="25" customFormat="1" ht="12.75">
      <c r="A123" s="36" t="s">
        <v>295</v>
      </c>
      <c r="B123" s="33" t="s">
        <v>293</v>
      </c>
      <c r="C123" s="13" t="s">
        <v>296</v>
      </c>
      <c r="D123" s="62">
        <v>350</v>
      </c>
      <c r="E123" s="63">
        <v>2.98</v>
      </c>
      <c r="F123" s="31">
        <f t="shared" si="3"/>
        <v>1043</v>
      </c>
      <c r="G123" s="87" t="s">
        <v>484</v>
      </c>
      <c r="H123" s="61">
        <v>39813</v>
      </c>
      <c r="I123" s="13" t="s">
        <v>297</v>
      </c>
      <c r="J123" s="29"/>
    </row>
    <row r="124" spans="1:10" s="25" customFormat="1" ht="12.75">
      <c r="A124" s="36" t="s">
        <v>292</v>
      </c>
      <c r="B124" s="33" t="s">
        <v>293</v>
      </c>
      <c r="C124" s="13" t="s">
        <v>294</v>
      </c>
      <c r="D124" s="62">
        <v>1500</v>
      </c>
      <c r="E124" s="63">
        <v>2.18</v>
      </c>
      <c r="F124" s="31">
        <f aca="true" t="shared" si="4" ref="F124:F155">D124*E124</f>
        <v>3270.0000000000005</v>
      </c>
      <c r="G124" s="87" t="s">
        <v>484</v>
      </c>
      <c r="H124" s="61">
        <v>39813</v>
      </c>
      <c r="I124" s="13" t="s">
        <v>297</v>
      </c>
      <c r="J124" s="29"/>
    </row>
    <row r="125" spans="1:10" s="25" customFormat="1" ht="12.75">
      <c r="A125" s="36" t="s">
        <v>336</v>
      </c>
      <c r="B125" s="33" t="s">
        <v>8</v>
      </c>
      <c r="C125" s="13" t="s">
        <v>337</v>
      </c>
      <c r="D125" s="62">
        <f>20*28</f>
        <v>560</v>
      </c>
      <c r="E125" s="63">
        <f>32.47/28/2.2</f>
        <v>0.5271103896103896</v>
      </c>
      <c r="F125" s="31">
        <f t="shared" si="4"/>
        <v>295.1818181818182</v>
      </c>
      <c r="G125" s="60"/>
      <c r="H125" s="61" t="s">
        <v>201</v>
      </c>
      <c r="I125" s="13" t="s">
        <v>439</v>
      </c>
      <c r="J125" s="29"/>
    </row>
    <row r="126" spans="1:10" s="25" customFormat="1" ht="12.75">
      <c r="A126" s="36" t="s">
        <v>336</v>
      </c>
      <c r="B126" s="33" t="s">
        <v>8</v>
      </c>
      <c r="C126" s="13" t="s">
        <v>338</v>
      </c>
      <c r="D126" s="62">
        <v>280</v>
      </c>
      <c r="E126" s="63">
        <f>57.95/28/2.2</f>
        <v>0.9407467532467532</v>
      </c>
      <c r="F126" s="31">
        <f t="shared" si="4"/>
        <v>263.4090909090909</v>
      </c>
      <c r="G126" s="60"/>
      <c r="H126" s="61" t="s">
        <v>201</v>
      </c>
      <c r="I126" s="13" t="s">
        <v>439</v>
      </c>
      <c r="J126" s="29"/>
    </row>
    <row r="127" spans="1:10" s="25" customFormat="1" ht="12.75">
      <c r="A127" s="36" t="s">
        <v>336</v>
      </c>
      <c r="B127" s="33" t="s">
        <v>8</v>
      </c>
      <c r="C127" s="13" t="s">
        <v>339</v>
      </c>
      <c r="D127" s="62">
        <v>280</v>
      </c>
      <c r="E127" s="63">
        <f>16.46/28/2.2</f>
        <v>0.26720779220779217</v>
      </c>
      <c r="F127" s="31">
        <f t="shared" si="4"/>
        <v>74.81818181818181</v>
      </c>
      <c r="G127" s="60"/>
      <c r="H127" s="61" t="s">
        <v>201</v>
      </c>
      <c r="I127" s="13" t="s">
        <v>439</v>
      </c>
      <c r="J127" s="29"/>
    </row>
    <row r="128" spans="1:10" s="25" customFormat="1" ht="12.75">
      <c r="A128" s="36" t="s">
        <v>143</v>
      </c>
      <c r="B128" s="33" t="s">
        <v>7</v>
      </c>
      <c r="C128" s="13" t="s">
        <v>133</v>
      </c>
      <c r="D128" s="62">
        <v>300</v>
      </c>
      <c r="E128" s="63">
        <v>205</v>
      </c>
      <c r="F128" s="30">
        <f t="shared" si="4"/>
        <v>61500</v>
      </c>
      <c r="G128" s="60" t="s">
        <v>419</v>
      </c>
      <c r="H128" s="61">
        <v>39680</v>
      </c>
      <c r="I128" s="13" t="s">
        <v>323</v>
      </c>
      <c r="J128" s="29"/>
    </row>
    <row r="129" spans="1:10" s="25" customFormat="1" ht="12.75">
      <c r="A129" s="91" t="s">
        <v>181</v>
      </c>
      <c r="B129" s="33" t="s">
        <v>8</v>
      </c>
      <c r="C129" s="13" t="s">
        <v>285</v>
      </c>
      <c r="D129" s="62">
        <v>1500</v>
      </c>
      <c r="E129" s="63">
        <v>0.1268</v>
      </c>
      <c r="F129" s="30">
        <f t="shared" si="4"/>
        <v>190.2</v>
      </c>
      <c r="G129" s="60"/>
      <c r="H129" s="61" t="s">
        <v>201</v>
      </c>
      <c r="I129" s="13" t="s">
        <v>323</v>
      </c>
      <c r="J129" s="29"/>
    </row>
    <row r="130" spans="1:10" s="25" customFormat="1" ht="12.75">
      <c r="A130" s="91" t="s">
        <v>181</v>
      </c>
      <c r="B130" s="13" t="s">
        <v>8</v>
      </c>
      <c r="C130" s="60" t="s">
        <v>163</v>
      </c>
      <c r="D130" s="66">
        <v>5000</v>
      </c>
      <c r="E130" s="63">
        <v>0.14</v>
      </c>
      <c r="F130" s="31">
        <f t="shared" si="4"/>
        <v>700.0000000000001</v>
      </c>
      <c r="G130" s="60"/>
      <c r="H130" s="61" t="s">
        <v>201</v>
      </c>
      <c r="I130" s="13" t="s">
        <v>323</v>
      </c>
      <c r="J130" s="29"/>
    </row>
    <row r="131" spans="1:10" s="25" customFormat="1" ht="25.5">
      <c r="A131" s="36" t="s">
        <v>181</v>
      </c>
      <c r="B131" s="33" t="s">
        <v>3</v>
      </c>
      <c r="C131" s="13" t="s">
        <v>322</v>
      </c>
      <c r="D131" s="62">
        <v>30</v>
      </c>
      <c r="E131" s="63">
        <v>54.87</v>
      </c>
      <c r="F131" s="30">
        <f t="shared" si="4"/>
        <v>1646.1</v>
      </c>
      <c r="G131" s="60"/>
      <c r="H131" s="29" t="s">
        <v>201</v>
      </c>
      <c r="I131" s="13" t="s">
        <v>323</v>
      </c>
      <c r="J131" s="61">
        <v>39472</v>
      </c>
    </row>
    <row r="132" spans="1:10" s="25" customFormat="1" ht="12.75">
      <c r="A132" s="91" t="s">
        <v>178</v>
      </c>
      <c r="B132" s="13" t="s">
        <v>8</v>
      </c>
      <c r="C132" s="72" t="s">
        <v>179</v>
      </c>
      <c r="D132" s="66">
        <v>2000</v>
      </c>
      <c r="E132" s="63">
        <f>6.47/2.2/30</f>
        <v>0.09803030303030301</v>
      </c>
      <c r="F132" s="31">
        <f t="shared" si="4"/>
        <v>196.060606060606</v>
      </c>
      <c r="G132" s="60"/>
      <c r="H132" s="61" t="s">
        <v>201</v>
      </c>
      <c r="I132" s="13" t="s">
        <v>323</v>
      </c>
      <c r="J132" s="29"/>
    </row>
    <row r="133" spans="1:10" s="25" customFormat="1" ht="12.75">
      <c r="A133" s="91" t="s">
        <v>178</v>
      </c>
      <c r="B133" s="13" t="s">
        <v>8</v>
      </c>
      <c r="C133" s="72" t="s">
        <v>180</v>
      </c>
      <c r="D133" s="66">
        <v>2000</v>
      </c>
      <c r="E133" s="63">
        <f>4.09/30/2.2</f>
        <v>0.061969696969696966</v>
      </c>
      <c r="F133" s="31">
        <f t="shared" si="4"/>
        <v>123.93939393939394</v>
      </c>
      <c r="G133" s="60"/>
      <c r="H133" s="61" t="s">
        <v>201</v>
      </c>
      <c r="I133" s="13" t="s">
        <v>323</v>
      </c>
      <c r="J133" s="29"/>
    </row>
    <row r="134" spans="1:10" s="25" customFormat="1" ht="12.75">
      <c r="A134" s="36" t="s">
        <v>318</v>
      </c>
      <c r="B134" s="33" t="s">
        <v>8</v>
      </c>
      <c r="C134" s="13" t="s">
        <v>319</v>
      </c>
      <c r="D134" s="81">
        <v>120</v>
      </c>
      <c r="E134" s="63">
        <f>540.92/60/2.2</f>
        <v>4.097878787878787</v>
      </c>
      <c r="F134" s="31">
        <f t="shared" si="4"/>
        <v>491.74545454545444</v>
      </c>
      <c r="G134" s="60"/>
      <c r="H134" s="29" t="s">
        <v>201</v>
      </c>
      <c r="I134" s="13" t="s">
        <v>323</v>
      </c>
      <c r="J134" s="29"/>
    </row>
    <row r="135" spans="1:10" s="25" customFormat="1" ht="12.75">
      <c r="A135" s="36" t="s">
        <v>101</v>
      </c>
      <c r="B135" s="33" t="s">
        <v>102</v>
      </c>
      <c r="C135" s="13" t="s">
        <v>103</v>
      </c>
      <c r="D135" s="62">
        <v>1100</v>
      </c>
      <c r="E135" s="63">
        <v>18.40358</v>
      </c>
      <c r="F135" s="31">
        <f t="shared" si="4"/>
        <v>20243.938000000002</v>
      </c>
      <c r="G135" s="60" t="s">
        <v>420</v>
      </c>
      <c r="H135" s="61">
        <v>39655</v>
      </c>
      <c r="I135" s="13" t="s">
        <v>323</v>
      </c>
      <c r="J135" s="29"/>
    </row>
    <row r="136" spans="1:10" s="25" customFormat="1" ht="12.75">
      <c r="A136" s="91" t="s">
        <v>215</v>
      </c>
      <c r="B136" s="13" t="s">
        <v>7</v>
      </c>
      <c r="C136" s="44" t="s">
        <v>216</v>
      </c>
      <c r="D136" s="66">
        <v>1800</v>
      </c>
      <c r="E136" s="63">
        <v>0.155</v>
      </c>
      <c r="F136" s="31">
        <f t="shared" si="4"/>
        <v>279</v>
      </c>
      <c r="G136" s="60"/>
      <c r="H136" s="61" t="s">
        <v>201</v>
      </c>
      <c r="I136" s="13" t="s">
        <v>323</v>
      </c>
      <c r="J136" s="29"/>
    </row>
    <row r="137" spans="1:10" s="25" customFormat="1" ht="12.75">
      <c r="A137" s="36" t="s">
        <v>346</v>
      </c>
      <c r="B137" s="33" t="s">
        <v>8</v>
      </c>
      <c r="C137" s="13" t="s">
        <v>267</v>
      </c>
      <c r="D137" s="62">
        <v>1500</v>
      </c>
      <c r="E137" s="63">
        <v>0.1311</v>
      </c>
      <c r="F137" s="31">
        <f t="shared" si="4"/>
        <v>196.64999999999998</v>
      </c>
      <c r="G137" s="60"/>
      <c r="H137" s="61" t="s">
        <v>201</v>
      </c>
      <c r="I137" s="13" t="s">
        <v>323</v>
      </c>
      <c r="J137" s="29"/>
    </row>
    <row r="138" spans="1:10" s="25" customFormat="1" ht="12.75">
      <c r="A138" s="36" t="s">
        <v>346</v>
      </c>
      <c r="B138" s="33" t="s">
        <v>8</v>
      </c>
      <c r="C138" s="13" t="s">
        <v>310</v>
      </c>
      <c r="D138" s="62">
        <v>500</v>
      </c>
      <c r="E138" s="63">
        <v>0.2522</v>
      </c>
      <c r="F138" s="31">
        <f t="shared" si="4"/>
        <v>126.1</v>
      </c>
      <c r="G138" s="60"/>
      <c r="H138" s="61" t="s">
        <v>201</v>
      </c>
      <c r="I138" s="13" t="s">
        <v>323</v>
      </c>
      <c r="J138" s="29"/>
    </row>
    <row r="139" spans="1:10" s="25" customFormat="1" ht="12.75">
      <c r="A139" s="36" t="s">
        <v>120</v>
      </c>
      <c r="B139" s="33" t="s">
        <v>7</v>
      </c>
      <c r="C139" s="13" t="s">
        <v>121</v>
      </c>
      <c r="D139" s="62">
        <v>900</v>
      </c>
      <c r="E139" s="63">
        <v>8</v>
      </c>
      <c r="F139" s="31">
        <f t="shared" si="4"/>
        <v>7200</v>
      </c>
      <c r="G139" s="60" t="s">
        <v>403</v>
      </c>
      <c r="H139" s="61">
        <v>39654</v>
      </c>
      <c r="I139" s="13" t="s">
        <v>323</v>
      </c>
      <c r="J139" s="29"/>
    </row>
    <row r="140" spans="1:10" s="25" customFormat="1" ht="12.75">
      <c r="A140" s="79" t="s">
        <v>187</v>
      </c>
      <c r="B140" s="33" t="s">
        <v>188</v>
      </c>
      <c r="C140" s="52" t="s">
        <v>189</v>
      </c>
      <c r="D140" s="78">
        <v>500</v>
      </c>
      <c r="E140" s="55">
        <v>6.03</v>
      </c>
      <c r="F140" s="31">
        <f t="shared" si="4"/>
        <v>3015</v>
      </c>
      <c r="G140" s="60"/>
      <c r="H140" s="29" t="s">
        <v>201</v>
      </c>
      <c r="I140" s="13" t="s">
        <v>245</v>
      </c>
      <c r="J140" s="29"/>
    </row>
    <row r="141" spans="1:10" s="25" customFormat="1" ht="12.75">
      <c r="A141" s="79" t="s">
        <v>184</v>
      </c>
      <c r="B141" s="33" t="s">
        <v>8</v>
      </c>
      <c r="C141" s="52" t="s">
        <v>146</v>
      </c>
      <c r="D141" s="78">
        <v>1800</v>
      </c>
      <c r="E141" s="55">
        <v>0.1669</v>
      </c>
      <c r="F141" s="31">
        <f t="shared" si="4"/>
        <v>300.41999999999996</v>
      </c>
      <c r="G141" s="60"/>
      <c r="H141" s="29" t="s">
        <v>201</v>
      </c>
      <c r="I141" s="13" t="s">
        <v>245</v>
      </c>
      <c r="J141" s="29"/>
    </row>
    <row r="142" spans="1:10" s="25" customFormat="1" ht="12.75">
      <c r="A142" s="79" t="s">
        <v>184</v>
      </c>
      <c r="B142" s="33" t="s">
        <v>8</v>
      </c>
      <c r="C142" s="52" t="s">
        <v>132</v>
      </c>
      <c r="D142" s="78">
        <v>1800</v>
      </c>
      <c r="E142" s="55">
        <v>0.1669</v>
      </c>
      <c r="F142" s="31">
        <f t="shared" si="4"/>
        <v>300.41999999999996</v>
      </c>
      <c r="G142" s="60"/>
      <c r="H142" s="29" t="s">
        <v>201</v>
      </c>
      <c r="I142" s="13" t="s">
        <v>245</v>
      </c>
      <c r="J142" s="29"/>
    </row>
    <row r="143" spans="1:10" s="25" customFormat="1" ht="12.75">
      <c r="A143" s="79" t="s">
        <v>184</v>
      </c>
      <c r="B143" s="33" t="s">
        <v>8</v>
      </c>
      <c r="C143" s="52" t="s">
        <v>21</v>
      </c>
      <c r="D143" s="78">
        <v>300</v>
      </c>
      <c r="E143" s="55">
        <v>0.165</v>
      </c>
      <c r="F143" s="31">
        <f t="shared" si="4"/>
        <v>49.5</v>
      </c>
      <c r="G143" s="60"/>
      <c r="H143" s="29" t="s">
        <v>201</v>
      </c>
      <c r="I143" s="13" t="s">
        <v>245</v>
      </c>
      <c r="J143" s="29"/>
    </row>
    <row r="144" spans="1:10" s="25" customFormat="1" ht="12.75">
      <c r="A144" s="79" t="s">
        <v>44</v>
      </c>
      <c r="B144" s="33" t="s">
        <v>5</v>
      </c>
      <c r="C144" s="52" t="s">
        <v>40</v>
      </c>
      <c r="D144" s="73">
        <v>900</v>
      </c>
      <c r="E144" s="71">
        <v>4.23917</v>
      </c>
      <c r="F144" s="31">
        <f t="shared" si="4"/>
        <v>3815.2529999999997</v>
      </c>
      <c r="G144" s="60" t="s">
        <v>422</v>
      </c>
      <c r="H144" s="61">
        <v>39655</v>
      </c>
      <c r="I144" s="13" t="s">
        <v>423</v>
      </c>
      <c r="J144" s="29"/>
    </row>
    <row r="145" spans="1:10" s="25" customFormat="1" ht="12.75">
      <c r="A145" s="36" t="s">
        <v>304</v>
      </c>
      <c r="B145" s="33" t="s">
        <v>3</v>
      </c>
      <c r="C145" s="13" t="s">
        <v>305</v>
      </c>
      <c r="D145" s="62">
        <v>300</v>
      </c>
      <c r="E145" s="63">
        <v>2.85</v>
      </c>
      <c r="F145" s="30">
        <f t="shared" si="4"/>
        <v>855</v>
      </c>
      <c r="G145" s="60"/>
      <c r="H145" s="29" t="s">
        <v>201</v>
      </c>
      <c r="I145" s="13" t="s">
        <v>306</v>
      </c>
      <c r="J145" s="29"/>
    </row>
    <row r="146" spans="1:10" s="25" customFormat="1" ht="12.75">
      <c r="A146" s="75" t="s">
        <v>303</v>
      </c>
      <c r="B146" s="13" t="s">
        <v>8</v>
      </c>
      <c r="C146" s="72" t="s">
        <v>231</v>
      </c>
      <c r="D146" s="66">
        <v>1000</v>
      </c>
      <c r="E146" s="59">
        <f>3.91/10/2.2</f>
        <v>0.1777272727272727</v>
      </c>
      <c r="F146" s="77">
        <f t="shared" si="4"/>
        <v>177.72727272727272</v>
      </c>
      <c r="G146" s="60"/>
      <c r="H146" s="29" t="s">
        <v>201</v>
      </c>
      <c r="I146" s="13" t="s">
        <v>306</v>
      </c>
      <c r="J146" s="29"/>
    </row>
    <row r="147" spans="1:10" s="25" customFormat="1" ht="12.75">
      <c r="A147" s="36" t="s">
        <v>148</v>
      </c>
      <c r="B147" s="33" t="s">
        <v>3</v>
      </c>
      <c r="C147" s="13" t="s">
        <v>231</v>
      </c>
      <c r="D147" s="62">
        <v>50</v>
      </c>
      <c r="E147" s="63">
        <v>143.04</v>
      </c>
      <c r="F147" s="31">
        <f t="shared" si="4"/>
        <v>7152</v>
      </c>
      <c r="G147" s="60"/>
      <c r="H147" s="61" t="s">
        <v>201</v>
      </c>
      <c r="I147" s="13" t="s">
        <v>306</v>
      </c>
      <c r="J147" s="29"/>
    </row>
    <row r="148" spans="1:10" s="25" customFormat="1" ht="12.75">
      <c r="A148" s="36" t="s">
        <v>148</v>
      </c>
      <c r="B148" s="33" t="s">
        <v>3</v>
      </c>
      <c r="C148" s="13" t="s">
        <v>268</v>
      </c>
      <c r="D148" s="62">
        <v>50</v>
      </c>
      <c r="E148" s="63">
        <v>58.52</v>
      </c>
      <c r="F148" s="31">
        <f t="shared" si="4"/>
        <v>2926</v>
      </c>
      <c r="G148" s="60"/>
      <c r="H148" s="61" t="s">
        <v>201</v>
      </c>
      <c r="I148" s="13" t="s">
        <v>306</v>
      </c>
      <c r="J148" s="29"/>
    </row>
    <row r="149" spans="1:10" s="25" customFormat="1" ht="12.75">
      <c r="A149" s="36" t="s">
        <v>72</v>
      </c>
      <c r="B149" s="33" t="s">
        <v>8</v>
      </c>
      <c r="C149" s="13" t="s">
        <v>73</v>
      </c>
      <c r="D149" s="62">
        <v>20</v>
      </c>
      <c r="E149" s="63">
        <v>58.679</v>
      </c>
      <c r="F149" s="31">
        <f t="shared" si="4"/>
        <v>1173.58</v>
      </c>
      <c r="G149" s="87" t="s">
        <v>424</v>
      </c>
      <c r="H149" s="61">
        <v>39674</v>
      </c>
      <c r="I149" s="13" t="s">
        <v>306</v>
      </c>
      <c r="J149" s="29"/>
    </row>
    <row r="150" spans="1:10" s="25" customFormat="1" ht="12.75">
      <c r="A150" s="36" t="s">
        <v>72</v>
      </c>
      <c r="B150" s="33" t="s">
        <v>46</v>
      </c>
      <c r="C150" s="13" t="s">
        <v>74</v>
      </c>
      <c r="D150" s="62">
        <v>320</v>
      </c>
      <c r="E150" s="63">
        <v>55.3947</v>
      </c>
      <c r="F150" s="31">
        <f t="shared" si="4"/>
        <v>17726.304</v>
      </c>
      <c r="G150" s="87" t="s">
        <v>424</v>
      </c>
      <c r="H150" s="61">
        <v>39674</v>
      </c>
      <c r="I150" s="13" t="s">
        <v>306</v>
      </c>
      <c r="J150" s="29"/>
    </row>
    <row r="151" spans="1:10" s="25" customFormat="1" ht="12.75">
      <c r="A151" s="36" t="s">
        <v>34</v>
      </c>
      <c r="B151" s="33" t="s">
        <v>7</v>
      </c>
      <c r="C151" s="13" t="s">
        <v>270</v>
      </c>
      <c r="D151" s="62">
        <v>320</v>
      </c>
      <c r="E151" s="63">
        <v>16.14</v>
      </c>
      <c r="F151" s="31">
        <f t="shared" si="4"/>
        <v>5164.8</v>
      </c>
      <c r="G151" s="60" t="s">
        <v>399</v>
      </c>
      <c r="H151" s="61">
        <v>39781</v>
      </c>
      <c r="I151" s="13" t="s">
        <v>306</v>
      </c>
      <c r="J151" s="29"/>
    </row>
    <row r="152" spans="1:10" s="25" customFormat="1" ht="12.75">
      <c r="A152" s="36" t="s">
        <v>34</v>
      </c>
      <c r="B152" s="33" t="s">
        <v>7</v>
      </c>
      <c r="C152" s="52" t="s">
        <v>35</v>
      </c>
      <c r="D152" s="73">
        <v>1000</v>
      </c>
      <c r="E152" s="68">
        <f>17.77/2.2</f>
        <v>8.077272727272726</v>
      </c>
      <c r="F152" s="89">
        <f t="shared" si="4"/>
        <v>8077.272727272726</v>
      </c>
      <c r="G152" s="60" t="s">
        <v>399</v>
      </c>
      <c r="H152" s="61">
        <v>39781</v>
      </c>
      <c r="I152" s="13" t="s">
        <v>306</v>
      </c>
      <c r="J152" s="29"/>
    </row>
    <row r="153" spans="1:10" s="25" customFormat="1" ht="12.75">
      <c r="A153" s="36" t="s">
        <v>34</v>
      </c>
      <c r="B153" s="33" t="s">
        <v>7</v>
      </c>
      <c r="C153" s="52" t="s">
        <v>36</v>
      </c>
      <c r="D153" s="73">
        <v>800</v>
      </c>
      <c r="E153" s="68">
        <v>2.02909</v>
      </c>
      <c r="F153" s="89">
        <f t="shared" si="4"/>
        <v>1623.272</v>
      </c>
      <c r="G153" s="60" t="s">
        <v>399</v>
      </c>
      <c r="H153" s="61">
        <v>39781</v>
      </c>
      <c r="I153" s="13" t="s">
        <v>306</v>
      </c>
      <c r="J153" s="29"/>
    </row>
    <row r="154" spans="1:10" s="25" customFormat="1" ht="12.75">
      <c r="A154" s="36" t="s">
        <v>34</v>
      </c>
      <c r="B154" s="33" t="s">
        <v>12</v>
      </c>
      <c r="C154" s="52" t="s">
        <v>469</v>
      </c>
      <c r="D154" s="73">
        <v>800</v>
      </c>
      <c r="E154" s="68">
        <v>0.98636</v>
      </c>
      <c r="F154" s="89">
        <f t="shared" si="4"/>
        <v>789.088</v>
      </c>
      <c r="G154" s="60"/>
      <c r="H154" s="61" t="s">
        <v>201</v>
      </c>
      <c r="I154" s="13" t="s">
        <v>306</v>
      </c>
      <c r="J154" s="29"/>
    </row>
    <row r="155" spans="1:10" s="25" customFormat="1" ht="12.75">
      <c r="A155" s="36" t="s">
        <v>349</v>
      </c>
      <c r="B155" s="33" t="s">
        <v>102</v>
      </c>
      <c r="C155" s="13" t="s">
        <v>350</v>
      </c>
      <c r="D155" s="62">
        <v>1400</v>
      </c>
      <c r="E155" s="63">
        <v>0.6</v>
      </c>
      <c r="F155" s="31">
        <f t="shared" si="4"/>
        <v>840</v>
      </c>
      <c r="G155" s="60"/>
      <c r="H155" s="29" t="s">
        <v>201</v>
      </c>
      <c r="I155" s="13" t="s">
        <v>306</v>
      </c>
      <c r="J155" s="29"/>
    </row>
    <row r="156" spans="1:10" s="25" customFormat="1" ht="12.75">
      <c r="A156" s="36" t="s">
        <v>115</v>
      </c>
      <c r="B156" s="33" t="s">
        <v>8</v>
      </c>
      <c r="C156" s="13" t="s">
        <v>38</v>
      </c>
      <c r="D156" s="62">
        <v>300</v>
      </c>
      <c r="E156" s="63">
        <v>176</v>
      </c>
      <c r="F156" s="31">
        <f>D156*E156</f>
        <v>52800</v>
      </c>
      <c r="G156" s="60" t="s">
        <v>424</v>
      </c>
      <c r="H156" s="61">
        <v>39673</v>
      </c>
      <c r="I156" s="13" t="s">
        <v>306</v>
      </c>
      <c r="J156" s="29"/>
    </row>
    <row r="157" spans="1:10" s="25" customFormat="1" ht="12.75">
      <c r="A157" s="36" t="s">
        <v>151</v>
      </c>
      <c r="B157" s="33" t="s">
        <v>5</v>
      </c>
      <c r="C157" s="57" t="s">
        <v>144</v>
      </c>
      <c r="D157" s="58">
        <v>350</v>
      </c>
      <c r="E157" s="59">
        <v>112.41</v>
      </c>
      <c r="F157" s="31">
        <f>D157*E157</f>
        <v>39343.5</v>
      </c>
      <c r="G157" s="60" t="s">
        <v>424</v>
      </c>
      <c r="H157" s="61">
        <v>39673</v>
      </c>
      <c r="I157" s="13" t="s">
        <v>306</v>
      </c>
      <c r="J157" s="29"/>
    </row>
    <row r="158" spans="1:10" s="25" customFormat="1" ht="12.75">
      <c r="A158" s="29" t="s">
        <v>168</v>
      </c>
      <c r="B158" s="13" t="s">
        <v>7</v>
      </c>
      <c r="C158" s="44" t="s">
        <v>169</v>
      </c>
      <c r="D158" s="84">
        <v>900</v>
      </c>
      <c r="E158" s="59">
        <v>0.3784</v>
      </c>
      <c r="F158" s="77">
        <f>E158*D158</f>
        <v>340.56</v>
      </c>
      <c r="G158" s="60"/>
      <c r="H158" s="29" t="s">
        <v>201</v>
      </c>
      <c r="I158" s="13" t="s">
        <v>454</v>
      </c>
      <c r="J158" s="29"/>
    </row>
    <row r="159" spans="1:10" s="25" customFormat="1" ht="12.75">
      <c r="A159" s="36" t="s">
        <v>122</v>
      </c>
      <c r="B159" s="33" t="s">
        <v>7</v>
      </c>
      <c r="C159" s="13" t="s">
        <v>123</v>
      </c>
      <c r="D159" s="62">
        <v>50</v>
      </c>
      <c r="E159" s="63">
        <v>76.24</v>
      </c>
      <c r="F159" s="31">
        <f aca="true" t="shared" si="5" ref="F159:F176">D159*E159</f>
        <v>3811.9999999999995</v>
      </c>
      <c r="G159" s="60" t="s">
        <v>394</v>
      </c>
      <c r="H159" s="61">
        <v>39708</v>
      </c>
      <c r="I159" s="13" t="s">
        <v>398</v>
      </c>
      <c r="J159" s="29"/>
    </row>
    <row r="160" spans="1:10" s="25" customFormat="1" ht="12.75">
      <c r="A160" s="36" t="s">
        <v>122</v>
      </c>
      <c r="B160" s="33" t="s">
        <v>7</v>
      </c>
      <c r="C160" s="13" t="s">
        <v>124</v>
      </c>
      <c r="D160" s="62">
        <v>180</v>
      </c>
      <c r="E160" s="63">
        <v>16.35</v>
      </c>
      <c r="F160" s="31">
        <f t="shared" si="5"/>
        <v>2943.0000000000005</v>
      </c>
      <c r="G160" s="60" t="s">
        <v>395</v>
      </c>
      <c r="H160" s="61">
        <v>39708</v>
      </c>
      <c r="I160" s="13" t="s">
        <v>398</v>
      </c>
      <c r="J160" s="29"/>
    </row>
    <row r="161" spans="1:10" s="25" customFormat="1" ht="12.75">
      <c r="A161" s="36" t="s">
        <v>122</v>
      </c>
      <c r="B161" s="33" t="s">
        <v>102</v>
      </c>
      <c r="C161" s="13" t="s">
        <v>125</v>
      </c>
      <c r="D161" s="62">
        <v>400</v>
      </c>
      <c r="E161" s="63">
        <v>31.23</v>
      </c>
      <c r="F161" s="31">
        <f t="shared" si="5"/>
        <v>12492</v>
      </c>
      <c r="G161" s="60" t="s">
        <v>396</v>
      </c>
      <c r="H161" s="61">
        <v>39708</v>
      </c>
      <c r="I161" s="13" t="s">
        <v>398</v>
      </c>
      <c r="J161" s="29"/>
    </row>
    <row r="162" spans="1:10" s="25" customFormat="1" ht="12.75">
      <c r="A162" s="36" t="s">
        <v>122</v>
      </c>
      <c r="B162" s="33" t="s">
        <v>102</v>
      </c>
      <c r="C162" s="13" t="s">
        <v>32</v>
      </c>
      <c r="D162" s="62">
        <v>550</v>
      </c>
      <c r="E162" s="63">
        <v>46.84</v>
      </c>
      <c r="F162" s="31">
        <f t="shared" si="5"/>
        <v>25762.000000000004</v>
      </c>
      <c r="G162" s="60" t="s">
        <v>397</v>
      </c>
      <c r="H162" s="61">
        <v>39708</v>
      </c>
      <c r="I162" s="13" t="s">
        <v>398</v>
      </c>
      <c r="J162" s="29"/>
    </row>
    <row r="163" spans="1:10" s="25" customFormat="1" ht="12.75">
      <c r="A163" s="36" t="s">
        <v>324</v>
      </c>
      <c r="B163" s="33" t="s">
        <v>8</v>
      </c>
      <c r="C163" s="13" t="s">
        <v>266</v>
      </c>
      <c r="D163" s="62">
        <v>1008</v>
      </c>
      <c r="E163" s="63">
        <v>7.8316</v>
      </c>
      <c r="F163" s="30">
        <f t="shared" si="5"/>
        <v>7894.2528</v>
      </c>
      <c r="G163" s="60"/>
      <c r="H163" s="29" t="s">
        <v>201</v>
      </c>
      <c r="I163" s="13" t="s">
        <v>238</v>
      </c>
      <c r="J163" s="29"/>
    </row>
    <row r="164" spans="1:10" s="25" customFormat="1" ht="12.75">
      <c r="A164" s="36" t="s">
        <v>374</v>
      </c>
      <c r="B164" s="33" t="s">
        <v>8</v>
      </c>
      <c r="C164" s="13" t="s">
        <v>348</v>
      </c>
      <c r="D164" s="64">
        <v>200</v>
      </c>
      <c r="E164" s="65">
        <f>188.25/50/2.2</f>
        <v>1.7113636363636362</v>
      </c>
      <c r="F164" s="30">
        <f t="shared" si="5"/>
        <v>342.27272727272725</v>
      </c>
      <c r="G164" s="29"/>
      <c r="H164" s="29" t="s">
        <v>201</v>
      </c>
      <c r="I164" s="13" t="s">
        <v>238</v>
      </c>
      <c r="J164" s="29"/>
    </row>
    <row r="165" spans="1:10" s="25" customFormat="1" ht="12.75">
      <c r="A165" s="36" t="s">
        <v>82</v>
      </c>
      <c r="B165" s="33" t="s">
        <v>3</v>
      </c>
      <c r="C165" s="13" t="s">
        <v>83</v>
      </c>
      <c r="D165" s="62">
        <v>80</v>
      </c>
      <c r="E165" s="63">
        <v>284.01388</v>
      </c>
      <c r="F165" s="30">
        <f t="shared" si="5"/>
        <v>22721.110399999998</v>
      </c>
      <c r="G165" s="60" t="s">
        <v>404</v>
      </c>
      <c r="H165" s="61">
        <v>39659</v>
      </c>
      <c r="I165" s="13" t="s">
        <v>238</v>
      </c>
      <c r="J165" s="29"/>
    </row>
    <row r="166" spans="1:10" s="25" customFormat="1" ht="12.75">
      <c r="A166" s="36" t="s">
        <v>82</v>
      </c>
      <c r="B166" s="33" t="s">
        <v>3</v>
      </c>
      <c r="C166" s="13" t="s">
        <v>84</v>
      </c>
      <c r="D166" s="62">
        <v>80</v>
      </c>
      <c r="E166" s="63">
        <v>1137.47689</v>
      </c>
      <c r="F166" s="30">
        <f t="shared" si="5"/>
        <v>90998.1512</v>
      </c>
      <c r="G166" s="60" t="s">
        <v>404</v>
      </c>
      <c r="H166" s="61">
        <v>39659</v>
      </c>
      <c r="I166" s="13" t="s">
        <v>238</v>
      </c>
      <c r="J166" s="29"/>
    </row>
    <row r="167" spans="1:10" s="25" customFormat="1" ht="12.75">
      <c r="A167" s="36" t="s">
        <v>87</v>
      </c>
      <c r="B167" s="33" t="s">
        <v>8</v>
      </c>
      <c r="C167" s="52" t="s">
        <v>88</v>
      </c>
      <c r="D167" s="70">
        <v>4320</v>
      </c>
      <c r="E167" s="71">
        <v>0.86</v>
      </c>
      <c r="F167" s="30">
        <f t="shared" si="5"/>
        <v>3715.2</v>
      </c>
      <c r="G167" s="60"/>
      <c r="H167" s="61" t="s">
        <v>201</v>
      </c>
      <c r="I167" s="13" t="s">
        <v>238</v>
      </c>
      <c r="J167" s="29"/>
    </row>
    <row r="168" spans="1:10" s="25" customFormat="1" ht="12.75">
      <c r="A168" s="36" t="s">
        <v>87</v>
      </c>
      <c r="B168" s="33" t="s">
        <v>8</v>
      </c>
      <c r="C168" s="13" t="s">
        <v>35</v>
      </c>
      <c r="D168" s="62">
        <v>21600</v>
      </c>
      <c r="E168" s="63">
        <v>2.83242</v>
      </c>
      <c r="F168" s="30">
        <f t="shared" si="5"/>
        <v>61180.272</v>
      </c>
      <c r="G168" s="60"/>
      <c r="H168" s="61" t="s">
        <v>201</v>
      </c>
      <c r="I168" s="13" t="s">
        <v>238</v>
      </c>
      <c r="J168" s="29"/>
    </row>
    <row r="169" spans="1:10" s="25" customFormat="1" ht="12.75">
      <c r="A169" s="36" t="s">
        <v>94</v>
      </c>
      <c r="B169" s="33" t="s">
        <v>8</v>
      </c>
      <c r="C169" s="13" t="s">
        <v>10</v>
      </c>
      <c r="D169" s="62">
        <f>30/6*12</f>
        <v>60</v>
      </c>
      <c r="E169" s="63">
        <v>52.43433</v>
      </c>
      <c r="F169" s="31">
        <f t="shared" si="5"/>
        <v>3146.0598</v>
      </c>
      <c r="G169" s="60" t="s">
        <v>425</v>
      </c>
      <c r="H169" s="61">
        <v>39673</v>
      </c>
      <c r="I169" s="13" t="s">
        <v>238</v>
      </c>
      <c r="J169" s="29"/>
    </row>
    <row r="170" spans="1:10" s="25" customFormat="1" ht="12.75">
      <c r="A170" s="36" t="s">
        <v>94</v>
      </c>
      <c r="B170" s="33" t="s">
        <v>8</v>
      </c>
      <c r="C170" s="13" t="s">
        <v>88</v>
      </c>
      <c r="D170" s="62">
        <v>600</v>
      </c>
      <c r="E170" s="63">
        <v>65.41633</v>
      </c>
      <c r="F170" s="31">
        <f t="shared" si="5"/>
        <v>39249.798</v>
      </c>
      <c r="G170" s="60" t="s">
        <v>425</v>
      </c>
      <c r="H170" s="61">
        <v>39673</v>
      </c>
      <c r="I170" s="13" t="s">
        <v>238</v>
      </c>
      <c r="J170" s="29"/>
    </row>
    <row r="171" spans="1:10" s="25" customFormat="1" ht="12.75">
      <c r="A171" s="79" t="s">
        <v>192</v>
      </c>
      <c r="B171" s="33" t="s">
        <v>7</v>
      </c>
      <c r="C171" s="52" t="s">
        <v>193</v>
      </c>
      <c r="D171" s="78">
        <v>3600</v>
      </c>
      <c r="E171" s="55">
        <v>0.28</v>
      </c>
      <c r="F171" s="31">
        <f t="shared" si="5"/>
        <v>1008.0000000000001</v>
      </c>
      <c r="G171" s="60"/>
      <c r="H171" s="29" t="s">
        <v>201</v>
      </c>
      <c r="I171" s="13" t="s">
        <v>238</v>
      </c>
      <c r="J171" s="29"/>
    </row>
    <row r="172" spans="1:10" s="25" customFormat="1" ht="12.75">
      <c r="A172" s="35" t="s">
        <v>99</v>
      </c>
      <c r="B172" s="33" t="s">
        <v>7</v>
      </c>
      <c r="C172" s="20" t="s">
        <v>100</v>
      </c>
      <c r="D172" s="26">
        <f>180/6.5*12</f>
        <v>332.3076923076923</v>
      </c>
      <c r="E172" s="27">
        <v>14.52</v>
      </c>
      <c r="F172" s="31">
        <f t="shared" si="5"/>
        <v>4825.107692307693</v>
      </c>
      <c r="G172" s="28"/>
      <c r="H172" s="29" t="s">
        <v>201</v>
      </c>
      <c r="I172" s="13" t="s">
        <v>238</v>
      </c>
      <c r="J172" s="29"/>
    </row>
    <row r="173" spans="1:10" s="25" customFormat="1" ht="12.75">
      <c r="A173" s="36" t="s">
        <v>113</v>
      </c>
      <c r="B173" s="33" t="s">
        <v>17</v>
      </c>
      <c r="C173" s="13" t="s">
        <v>114</v>
      </c>
      <c r="D173" s="62">
        <v>40</v>
      </c>
      <c r="E173" s="63">
        <v>1318.19</v>
      </c>
      <c r="F173" s="31">
        <f t="shared" si="5"/>
        <v>52727.600000000006</v>
      </c>
      <c r="G173" s="87"/>
      <c r="H173" s="29" t="s">
        <v>201</v>
      </c>
      <c r="I173" s="13" t="s">
        <v>238</v>
      </c>
      <c r="J173" s="29"/>
    </row>
    <row r="174" spans="1:10" s="25" customFormat="1" ht="12.75">
      <c r="A174" s="36" t="s">
        <v>113</v>
      </c>
      <c r="B174" s="33" t="s">
        <v>17</v>
      </c>
      <c r="C174" s="13" t="s">
        <v>86</v>
      </c>
      <c r="D174" s="62">
        <v>120</v>
      </c>
      <c r="E174" s="63">
        <v>263.685</v>
      </c>
      <c r="F174" s="31">
        <f t="shared" si="5"/>
        <v>31642.2</v>
      </c>
      <c r="G174" s="60"/>
      <c r="H174" s="29" t="s">
        <v>201</v>
      </c>
      <c r="I174" s="13" t="s">
        <v>238</v>
      </c>
      <c r="J174" s="29"/>
    </row>
    <row r="175" spans="1:10" s="25" customFormat="1" ht="12.75">
      <c r="A175" s="36" t="s">
        <v>118</v>
      </c>
      <c r="B175" s="33" t="s">
        <v>3</v>
      </c>
      <c r="C175" s="13" t="s">
        <v>119</v>
      </c>
      <c r="D175" s="62">
        <v>300</v>
      </c>
      <c r="E175" s="63">
        <v>577.904</v>
      </c>
      <c r="F175" s="31">
        <f t="shared" si="5"/>
        <v>173371.2</v>
      </c>
      <c r="G175" s="60" t="s">
        <v>425</v>
      </c>
      <c r="H175" s="61">
        <v>39673</v>
      </c>
      <c r="I175" s="13" t="s">
        <v>238</v>
      </c>
      <c r="J175" s="29"/>
    </row>
    <row r="176" spans="1:10" s="25" customFormat="1" ht="25.5">
      <c r="A176" s="36" t="s">
        <v>191</v>
      </c>
      <c r="B176" s="33" t="s">
        <v>7</v>
      </c>
      <c r="C176" s="13" t="s">
        <v>341</v>
      </c>
      <c r="D176" s="62">
        <v>900</v>
      </c>
      <c r="E176" s="63">
        <v>0.7883</v>
      </c>
      <c r="F176" s="30">
        <f t="shared" si="5"/>
        <v>709.47</v>
      </c>
      <c r="G176" s="60"/>
      <c r="H176" s="29" t="s">
        <v>201</v>
      </c>
      <c r="I176" s="13" t="s">
        <v>240</v>
      </c>
      <c r="J176" s="29"/>
    </row>
    <row r="177" spans="1:10" s="25" customFormat="1" ht="63.75">
      <c r="A177" s="93" t="s">
        <v>473</v>
      </c>
      <c r="B177" s="52" t="s">
        <v>8</v>
      </c>
      <c r="C177" s="93" t="s">
        <v>41</v>
      </c>
      <c r="D177" s="94">
        <v>5000</v>
      </c>
      <c r="E177" s="95">
        <v>0.052</v>
      </c>
      <c r="F177" s="96">
        <f>E177*D177</f>
        <v>260</v>
      </c>
      <c r="G177" s="72"/>
      <c r="H177" s="72" t="s">
        <v>201</v>
      </c>
      <c r="I177" s="72" t="s">
        <v>240</v>
      </c>
      <c r="J177" s="29"/>
    </row>
    <row r="178" spans="1:10" s="25" customFormat="1" ht="12.75">
      <c r="A178" s="36" t="s">
        <v>222</v>
      </c>
      <c r="B178" s="33" t="s">
        <v>7</v>
      </c>
      <c r="C178" s="13" t="s">
        <v>223</v>
      </c>
      <c r="D178" s="62">
        <v>180</v>
      </c>
      <c r="E178" s="63">
        <v>6.96</v>
      </c>
      <c r="F178" s="30">
        <f aca="true" t="shared" si="6" ref="F178:F192">D178*E178</f>
        <v>1252.8</v>
      </c>
      <c r="G178" s="60"/>
      <c r="H178" s="29" t="s">
        <v>201</v>
      </c>
      <c r="I178" s="13" t="s">
        <v>240</v>
      </c>
      <c r="J178" s="29"/>
    </row>
    <row r="179" spans="1:10" s="25" customFormat="1" ht="12.75">
      <c r="A179" s="79" t="s">
        <v>182</v>
      </c>
      <c r="B179" s="33" t="s">
        <v>8</v>
      </c>
      <c r="C179" s="52" t="s">
        <v>183</v>
      </c>
      <c r="D179" s="78">
        <v>9000</v>
      </c>
      <c r="E179" s="55">
        <v>1.28</v>
      </c>
      <c r="F179" s="31">
        <f t="shared" si="6"/>
        <v>11520</v>
      </c>
      <c r="G179" s="60"/>
      <c r="H179" s="29" t="s">
        <v>201</v>
      </c>
      <c r="I179" s="13" t="s">
        <v>240</v>
      </c>
      <c r="J179" s="29"/>
    </row>
    <row r="180" spans="1:10" s="25" customFormat="1" ht="12.75">
      <c r="A180" s="36" t="s">
        <v>91</v>
      </c>
      <c r="B180" s="33" t="s">
        <v>85</v>
      </c>
      <c r="C180" s="13" t="s">
        <v>92</v>
      </c>
      <c r="D180" s="62">
        <v>200</v>
      </c>
      <c r="E180" s="63">
        <v>502.28</v>
      </c>
      <c r="F180" s="31">
        <f t="shared" si="6"/>
        <v>100456</v>
      </c>
      <c r="G180" s="60" t="s">
        <v>426</v>
      </c>
      <c r="H180" s="61">
        <v>39673</v>
      </c>
      <c r="I180" s="13" t="s">
        <v>240</v>
      </c>
      <c r="J180" s="29"/>
    </row>
    <row r="181" spans="1:10" s="25" customFormat="1" ht="12.75">
      <c r="A181" s="36" t="s">
        <v>91</v>
      </c>
      <c r="B181" s="33" t="s">
        <v>5</v>
      </c>
      <c r="C181" s="13" t="s">
        <v>93</v>
      </c>
      <c r="D181" s="62">
        <v>300</v>
      </c>
      <c r="E181" s="63">
        <v>134.51</v>
      </c>
      <c r="F181" s="31">
        <f t="shared" si="6"/>
        <v>40353</v>
      </c>
      <c r="G181" s="60" t="s">
        <v>426</v>
      </c>
      <c r="H181" s="61">
        <v>39673</v>
      </c>
      <c r="I181" s="13" t="s">
        <v>240</v>
      </c>
      <c r="J181" s="29"/>
    </row>
    <row r="182" spans="1:10" s="25" customFormat="1" ht="12.75">
      <c r="A182" s="79" t="s">
        <v>11</v>
      </c>
      <c r="B182" s="33" t="s">
        <v>12</v>
      </c>
      <c r="C182" s="52" t="s">
        <v>13</v>
      </c>
      <c r="D182" s="73">
        <v>1200</v>
      </c>
      <c r="E182" s="68">
        <v>1.84</v>
      </c>
      <c r="F182" s="31">
        <f t="shared" si="6"/>
        <v>2208</v>
      </c>
      <c r="G182" s="60" t="s">
        <v>405</v>
      </c>
      <c r="H182" s="61">
        <v>39627</v>
      </c>
      <c r="I182" s="13" t="s">
        <v>240</v>
      </c>
      <c r="J182" s="29"/>
    </row>
    <row r="183" spans="1:10" s="25" customFormat="1" ht="12.75">
      <c r="A183" s="79" t="s">
        <v>11</v>
      </c>
      <c r="B183" s="33" t="s">
        <v>12</v>
      </c>
      <c r="C183" s="52" t="s">
        <v>14</v>
      </c>
      <c r="D183" s="73">
        <v>7000</v>
      </c>
      <c r="E183" s="68">
        <v>1.26</v>
      </c>
      <c r="F183" s="31">
        <f t="shared" si="6"/>
        <v>8820</v>
      </c>
      <c r="G183" s="60" t="s">
        <v>405</v>
      </c>
      <c r="H183" s="61">
        <v>39627</v>
      </c>
      <c r="I183" s="13" t="s">
        <v>240</v>
      </c>
      <c r="J183" s="29"/>
    </row>
    <row r="184" spans="1:10" s="25" customFormat="1" ht="12.75">
      <c r="A184" s="79" t="s">
        <v>11</v>
      </c>
      <c r="B184" s="33" t="s">
        <v>12</v>
      </c>
      <c r="C184" s="52" t="s">
        <v>15</v>
      </c>
      <c r="D184" s="73">
        <v>18000</v>
      </c>
      <c r="E184" s="68">
        <v>1.35</v>
      </c>
      <c r="F184" s="31">
        <f t="shared" si="6"/>
        <v>24300</v>
      </c>
      <c r="G184" s="60" t="s">
        <v>405</v>
      </c>
      <c r="H184" s="61">
        <v>39627</v>
      </c>
      <c r="I184" s="13" t="s">
        <v>240</v>
      </c>
      <c r="J184" s="29"/>
    </row>
    <row r="185" spans="1:10" s="25" customFormat="1" ht="12.75">
      <c r="A185" s="79" t="s">
        <v>11</v>
      </c>
      <c r="B185" s="33" t="s">
        <v>12</v>
      </c>
      <c r="C185" s="52" t="s">
        <v>16</v>
      </c>
      <c r="D185" s="73">
        <f>350*6</f>
        <v>2100</v>
      </c>
      <c r="E185" s="68">
        <v>0.98</v>
      </c>
      <c r="F185" s="31">
        <f t="shared" si="6"/>
        <v>2058</v>
      </c>
      <c r="G185" s="60" t="s">
        <v>405</v>
      </c>
      <c r="H185" s="61">
        <v>39627</v>
      </c>
      <c r="I185" s="13" t="s">
        <v>240</v>
      </c>
      <c r="J185" s="29"/>
    </row>
    <row r="186" spans="1:10" s="25" customFormat="1" ht="12.75">
      <c r="A186" s="36" t="s">
        <v>25</v>
      </c>
      <c r="B186" s="33" t="s">
        <v>12</v>
      </c>
      <c r="C186" s="13" t="s">
        <v>26</v>
      </c>
      <c r="D186" s="62">
        <v>4000</v>
      </c>
      <c r="E186" s="63">
        <v>23.77807</v>
      </c>
      <c r="F186" s="31">
        <f t="shared" si="6"/>
        <v>95112.28</v>
      </c>
      <c r="G186" s="60" t="s">
        <v>409</v>
      </c>
      <c r="H186" s="61">
        <v>39654</v>
      </c>
      <c r="I186" s="13" t="s">
        <v>240</v>
      </c>
      <c r="J186" s="29"/>
    </row>
    <row r="187" spans="1:10" s="25" customFormat="1" ht="12.75">
      <c r="A187" s="79" t="s">
        <v>190</v>
      </c>
      <c r="B187" s="33" t="s">
        <v>5</v>
      </c>
      <c r="C187" s="52" t="s">
        <v>186</v>
      </c>
      <c r="D187" s="78">
        <v>150</v>
      </c>
      <c r="E187" s="55">
        <v>29.25</v>
      </c>
      <c r="F187" s="31">
        <f t="shared" si="6"/>
        <v>4387.5</v>
      </c>
      <c r="G187" s="60"/>
      <c r="H187" s="29" t="s">
        <v>201</v>
      </c>
      <c r="I187" s="13" t="s">
        <v>240</v>
      </c>
      <c r="J187" s="29"/>
    </row>
    <row r="188" spans="1:10" s="25" customFormat="1" ht="12.75">
      <c r="A188" s="79" t="s">
        <v>195</v>
      </c>
      <c r="B188" s="33" t="s">
        <v>5</v>
      </c>
      <c r="C188" s="52" t="s">
        <v>186</v>
      </c>
      <c r="D188" s="78">
        <v>100</v>
      </c>
      <c r="E188" s="55">
        <f>32.93/2.2</f>
        <v>14.968181818181817</v>
      </c>
      <c r="F188" s="31">
        <f t="shared" si="6"/>
        <v>1496.8181818181818</v>
      </c>
      <c r="G188" s="60"/>
      <c r="H188" s="29" t="s">
        <v>201</v>
      </c>
      <c r="I188" s="13" t="s">
        <v>240</v>
      </c>
      <c r="J188" s="29"/>
    </row>
    <row r="189" spans="1:10" s="25" customFormat="1" ht="12.75">
      <c r="A189" s="36" t="s">
        <v>342</v>
      </c>
      <c r="B189" s="33" t="s">
        <v>165</v>
      </c>
      <c r="C189" s="13" t="s">
        <v>343</v>
      </c>
      <c r="D189" s="62">
        <v>120</v>
      </c>
      <c r="E189" s="63">
        <f>5.41/2.2</f>
        <v>2.459090909090909</v>
      </c>
      <c r="F189" s="31">
        <f t="shared" si="6"/>
        <v>295.09090909090907</v>
      </c>
      <c r="G189" s="60"/>
      <c r="H189" s="29" t="s">
        <v>201</v>
      </c>
      <c r="I189" s="13" t="s">
        <v>240</v>
      </c>
      <c r="J189" s="29"/>
    </row>
    <row r="190" spans="1:10" s="25" customFormat="1" ht="25.5">
      <c r="A190" s="36" t="s">
        <v>205</v>
      </c>
      <c r="B190" s="33" t="s">
        <v>7</v>
      </c>
      <c r="C190" s="13" t="s">
        <v>206</v>
      </c>
      <c r="D190" s="62">
        <v>4800</v>
      </c>
      <c r="E190" s="63">
        <v>0.39</v>
      </c>
      <c r="F190" s="31">
        <f t="shared" si="6"/>
        <v>1872</v>
      </c>
      <c r="G190" s="60"/>
      <c r="H190" s="29" t="s">
        <v>201</v>
      </c>
      <c r="I190" s="13" t="s">
        <v>240</v>
      </c>
      <c r="J190" s="29"/>
    </row>
    <row r="191" spans="1:10" s="25" customFormat="1" ht="12.75">
      <c r="A191" s="36" t="s">
        <v>80</v>
      </c>
      <c r="B191" s="33" t="s">
        <v>7</v>
      </c>
      <c r="C191" s="13" t="s">
        <v>81</v>
      </c>
      <c r="D191" s="62">
        <v>3000</v>
      </c>
      <c r="E191" s="63">
        <v>19.9071</v>
      </c>
      <c r="F191" s="31">
        <f t="shared" si="6"/>
        <v>59721.3</v>
      </c>
      <c r="G191" s="60" t="s">
        <v>406</v>
      </c>
      <c r="H191" s="61">
        <v>39717</v>
      </c>
      <c r="I191" s="13" t="s">
        <v>240</v>
      </c>
      <c r="J191" s="29"/>
    </row>
    <row r="192" spans="1:10" s="25" customFormat="1" ht="12.75">
      <c r="A192" s="36" t="s">
        <v>202</v>
      </c>
      <c r="B192" s="33" t="s">
        <v>8</v>
      </c>
      <c r="C192" s="13" t="s">
        <v>9</v>
      </c>
      <c r="D192" s="14">
        <v>3000</v>
      </c>
      <c r="E192" s="22">
        <v>0.503</v>
      </c>
      <c r="F192" s="31">
        <f t="shared" si="6"/>
        <v>1509</v>
      </c>
      <c r="G192" s="1"/>
      <c r="H192" s="6" t="s">
        <v>201</v>
      </c>
      <c r="I192" s="2" t="s">
        <v>240</v>
      </c>
      <c r="J192" s="29"/>
    </row>
    <row r="193" spans="1:10" s="25" customFormat="1" ht="12.75">
      <c r="A193" s="29" t="s">
        <v>166</v>
      </c>
      <c r="B193" s="13" t="s">
        <v>7</v>
      </c>
      <c r="C193" s="44" t="s">
        <v>167</v>
      </c>
      <c r="D193" s="84">
        <v>1190</v>
      </c>
      <c r="E193" s="65">
        <v>0.21409</v>
      </c>
      <c r="F193" s="85">
        <f>E193*D193</f>
        <v>254.7671</v>
      </c>
      <c r="G193" s="60"/>
      <c r="H193" s="29" t="s">
        <v>201</v>
      </c>
      <c r="I193" s="13" t="s">
        <v>465</v>
      </c>
      <c r="J193" s="29"/>
    </row>
    <row r="194" spans="1:10" s="25" customFormat="1" ht="25.5">
      <c r="A194" s="79" t="s">
        <v>368</v>
      </c>
      <c r="B194" s="33" t="s">
        <v>7</v>
      </c>
      <c r="C194" s="52" t="s">
        <v>369</v>
      </c>
      <c r="D194" s="78">
        <v>1200</v>
      </c>
      <c r="E194" s="55">
        <v>0.824</v>
      </c>
      <c r="F194" s="31">
        <f aca="true" t="shared" si="7" ref="F194:F213">D194*E194</f>
        <v>988.8</v>
      </c>
      <c r="G194" s="60"/>
      <c r="H194" s="29" t="s">
        <v>201</v>
      </c>
      <c r="I194" s="13" t="s">
        <v>278</v>
      </c>
      <c r="J194" s="29"/>
    </row>
    <row r="195" spans="1:10" s="25" customFormat="1" ht="25.5">
      <c r="A195" s="36" t="s">
        <v>277</v>
      </c>
      <c r="B195" s="33" t="s">
        <v>6</v>
      </c>
      <c r="C195" s="82">
        <v>0.01</v>
      </c>
      <c r="D195" s="62">
        <v>200</v>
      </c>
      <c r="E195" s="63">
        <v>3.58</v>
      </c>
      <c r="F195" s="31">
        <f t="shared" si="7"/>
        <v>716</v>
      </c>
      <c r="G195" s="60" t="s">
        <v>487</v>
      </c>
      <c r="H195" s="61">
        <v>39813</v>
      </c>
      <c r="I195" s="13" t="s">
        <v>278</v>
      </c>
      <c r="J195" s="29"/>
    </row>
    <row r="196" spans="1:10" s="25" customFormat="1" ht="25.5">
      <c r="A196" s="36" t="s">
        <v>427</v>
      </c>
      <c r="B196" s="33" t="s">
        <v>3</v>
      </c>
      <c r="C196" s="13" t="s">
        <v>428</v>
      </c>
      <c r="D196" s="62">
        <v>48</v>
      </c>
      <c r="E196" s="63">
        <v>332.18</v>
      </c>
      <c r="F196" s="31">
        <f t="shared" si="7"/>
        <v>15944.64</v>
      </c>
      <c r="G196" s="60"/>
      <c r="H196" s="61" t="s">
        <v>201</v>
      </c>
      <c r="I196" s="13" t="s">
        <v>278</v>
      </c>
      <c r="J196" s="29"/>
    </row>
    <row r="197" spans="1:10" s="25" customFormat="1" ht="25.5">
      <c r="A197" s="36" t="s">
        <v>427</v>
      </c>
      <c r="B197" s="33" t="s">
        <v>3</v>
      </c>
      <c r="C197" s="13" t="s">
        <v>429</v>
      </c>
      <c r="D197" s="62">
        <v>48</v>
      </c>
      <c r="E197" s="63">
        <v>830.44</v>
      </c>
      <c r="F197" s="31">
        <f t="shared" si="7"/>
        <v>39861.12</v>
      </c>
      <c r="G197" s="60"/>
      <c r="H197" s="61" t="s">
        <v>201</v>
      </c>
      <c r="I197" s="13" t="s">
        <v>278</v>
      </c>
      <c r="J197" s="29"/>
    </row>
    <row r="198" spans="1:10" s="25" customFormat="1" ht="25.5">
      <c r="A198" s="36" t="s">
        <v>474</v>
      </c>
      <c r="B198" s="33" t="s">
        <v>102</v>
      </c>
      <c r="C198" s="13" t="s">
        <v>231</v>
      </c>
      <c r="D198" s="62">
        <v>300</v>
      </c>
      <c r="E198" s="63">
        <v>74.9</v>
      </c>
      <c r="F198" s="31">
        <f t="shared" si="7"/>
        <v>22470</v>
      </c>
      <c r="G198" s="60"/>
      <c r="H198" s="61" t="s">
        <v>201</v>
      </c>
      <c r="I198" s="13" t="s">
        <v>278</v>
      </c>
      <c r="J198" s="29"/>
    </row>
    <row r="199" spans="1:10" s="25" customFormat="1" ht="25.5">
      <c r="A199" s="36" t="s">
        <v>474</v>
      </c>
      <c r="B199" s="33" t="s">
        <v>102</v>
      </c>
      <c r="C199" s="13" t="s">
        <v>269</v>
      </c>
      <c r="D199" s="62">
        <v>300</v>
      </c>
      <c r="E199" s="63">
        <v>14.98</v>
      </c>
      <c r="F199" s="31">
        <f t="shared" si="7"/>
        <v>4494</v>
      </c>
      <c r="G199" s="60"/>
      <c r="H199" s="61" t="s">
        <v>201</v>
      </c>
      <c r="I199" s="13" t="s">
        <v>278</v>
      </c>
      <c r="J199" s="29"/>
    </row>
    <row r="200" spans="1:10" s="25" customFormat="1" ht="25.5">
      <c r="A200" s="36" t="s">
        <v>474</v>
      </c>
      <c r="B200" s="33" t="s">
        <v>102</v>
      </c>
      <c r="C200" s="13" t="s">
        <v>311</v>
      </c>
      <c r="D200" s="62">
        <v>180</v>
      </c>
      <c r="E200" s="63">
        <v>187.24</v>
      </c>
      <c r="F200" s="31">
        <f t="shared" si="7"/>
        <v>33703.200000000004</v>
      </c>
      <c r="G200" s="60"/>
      <c r="H200" s="61" t="s">
        <v>201</v>
      </c>
      <c r="I200" s="13" t="s">
        <v>278</v>
      </c>
      <c r="J200" s="29"/>
    </row>
    <row r="201" spans="1:10" s="25" customFormat="1" ht="12.75">
      <c r="A201" s="36" t="s">
        <v>207</v>
      </c>
      <c r="B201" s="33" t="s">
        <v>7</v>
      </c>
      <c r="C201" s="52" t="s">
        <v>208</v>
      </c>
      <c r="D201" s="53">
        <v>200</v>
      </c>
      <c r="E201" s="68">
        <v>0.266</v>
      </c>
      <c r="F201" s="69">
        <f t="shared" si="7"/>
        <v>53.2</v>
      </c>
      <c r="G201" s="29"/>
      <c r="H201" s="29" t="s">
        <v>201</v>
      </c>
      <c r="I201" s="13" t="s">
        <v>241</v>
      </c>
      <c r="J201" s="29"/>
    </row>
    <row r="202" spans="1:10" s="25" customFormat="1" ht="12.75">
      <c r="A202" s="36" t="s">
        <v>207</v>
      </c>
      <c r="B202" s="33" t="s">
        <v>8</v>
      </c>
      <c r="C202" s="52" t="s">
        <v>209</v>
      </c>
      <c r="D202" s="53">
        <v>1500</v>
      </c>
      <c r="E202" s="68">
        <v>0.05</v>
      </c>
      <c r="F202" s="69">
        <f t="shared" si="7"/>
        <v>75</v>
      </c>
      <c r="G202" s="29"/>
      <c r="H202" s="29" t="s">
        <v>201</v>
      </c>
      <c r="I202" s="13" t="s">
        <v>241</v>
      </c>
      <c r="J202" s="29"/>
    </row>
    <row r="203" spans="1:10" s="25" customFormat="1" ht="25.5">
      <c r="A203" s="36" t="s">
        <v>29</v>
      </c>
      <c r="B203" s="80" t="s">
        <v>30</v>
      </c>
      <c r="C203" s="13" t="s">
        <v>31</v>
      </c>
      <c r="D203" s="81">
        <v>350</v>
      </c>
      <c r="E203" s="63">
        <v>6.168</v>
      </c>
      <c r="F203" s="31">
        <f t="shared" si="7"/>
        <v>2158.8</v>
      </c>
      <c r="G203" s="60" t="s">
        <v>407</v>
      </c>
      <c r="H203" s="61">
        <v>39654</v>
      </c>
      <c r="I203" s="13" t="s">
        <v>408</v>
      </c>
      <c r="J203" s="29"/>
    </row>
    <row r="204" spans="1:10" s="25" customFormat="1" ht="25.5">
      <c r="A204" s="36" t="s">
        <v>353</v>
      </c>
      <c r="B204" s="33" t="s">
        <v>7</v>
      </c>
      <c r="C204" s="13" t="s">
        <v>354</v>
      </c>
      <c r="D204" s="92">
        <f>70*6</f>
        <v>420</v>
      </c>
      <c r="E204" s="63">
        <v>1.18</v>
      </c>
      <c r="F204" s="31">
        <f t="shared" si="7"/>
        <v>495.59999999999997</v>
      </c>
      <c r="G204" s="60"/>
      <c r="H204" s="29" t="s">
        <v>201</v>
      </c>
      <c r="I204" s="13" t="s">
        <v>355</v>
      </c>
      <c r="J204" s="29"/>
    </row>
    <row r="205" spans="1:10" s="25" customFormat="1" ht="12.75">
      <c r="A205" s="36" t="s">
        <v>256</v>
      </c>
      <c r="B205" s="33" t="s">
        <v>7</v>
      </c>
      <c r="C205" s="13" t="s">
        <v>257</v>
      </c>
      <c r="D205" s="62">
        <v>100</v>
      </c>
      <c r="E205" s="63">
        <v>2.268</v>
      </c>
      <c r="F205" s="31">
        <f t="shared" si="7"/>
        <v>226.79999999999998</v>
      </c>
      <c r="G205" s="87"/>
      <c r="H205" s="29" t="s">
        <v>201</v>
      </c>
      <c r="I205" s="13" t="s">
        <v>258</v>
      </c>
      <c r="J205" s="29"/>
    </row>
    <row r="206" spans="1:10" s="25" customFormat="1" ht="12.75">
      <c r="A206" s="36" t="s">
        <v>347</v>
      </c>
      <c r="B206" s="33" t="s">
        <v>8</v>
      </c>
      <c r="C206" s="13" t="s">
        <v>348</v>
      </c>
      <c r="D206" s="62">
        <v>1200</v>
      </c>
      <c r="E206" s="63">
        <f>88.13/60/2.2</f>
        <v>0.667651515151515</v>
      </c>
      <c r="F206" s="31">
        <f t="shared" si="7"/>
        <v>801.181818181818</v>
      </c>
      <c r="G206" s="87"/>
      <c r="H206" s="29" t="s">
        <v>201</v>
      </c>
      <c r="I206" s="13" t="s">
        <v>372</v>
      </c>
      <c r="J206" s="29"/>
    </row>
    <row r="207" spans="1:10" s="25" customFormat="1" ht="12.75">
      <c r="A207" s="36" t="s">
        <v>260</v>
      </c>
      <c r="B207" s="33" t="s">
        <v>165</v>
      </c>
      <c r="C207" s="13" t="s">
        <v>261</v>
      </c>
      <c r="D207" s="62">
        <v>40</v>
      </c>
      <c r="E207" s="63">
        <f>6.8/2.2</f>
        <v>3.0909090909090904</v>
      </c>
      <c r="F207" s="31">
        <f t="shared" si="7"/>
        <v>123.63636363636361</v>
      </c>
      <c r="G207" s="60"/>
      <c r="H207" s="29" t="s">
        <v>201</v>
      </c>
      <c r="I207" s="13" t="s">
        <v>262</v>
      </c>
      <c r="J207" s="29"/>
    </row>
    <row r="208" spans="1:10" s="25" customFormat="1" ht="25.5">
      <c r="A208" s="36" t="s">
        <v>370</v>
      </c>
      <c r="B208" s="33" t="s">
        <v>7</v>
      </c>
      <c r="C208" s="13" t="s">
        <v>371</v>
      </c>
      <c r="D208" s="92">
        <v>150</v>
      </c>
      <c r="E208" s="63">
        <v>1.99</v>
      </c>
      <c r="F208" s="31">
        <f t="shared" si="7"/>
        <v>298.5</v>
      </c>
      <c r="G208" s="60"/>
      <c r="H208" s="29" t="s">
        <v>201</v>
      </c>
      <c r="I208" s="13" t="s">
        <v>262</v>
      </c>
      <c r="J208" s="29"/>
    </row>
    <row r="209" spans="1:10" s="25" customFormat="1" ht="25.5">
      <c r="A209" s="36" t="s">
        <v>53</v>
      </c>
      <c r="B209" s="33" t="s">
        <v>3</v>
      </c>
      <c r="C209" s="13" t="s">
        <v>54</v>
      </c>
      <c r="D209" s="62">
        <v>450</v>
      </c>
      <c r="E209" s="63">
        <v>5.56</v>
      </c>
      <c r="F209" s="31">
        <f t="shared" si="7"/>
        <v>2502</v>
      </c>
      <c r="G209" s="60" t="s">
        <v>412</v>
      </c>
      <c r="H209" s="61">
        <v>39644</v>
      </c>
      <c r="I209" s="13" t="s">
        <v>413</v>
      </c>
      <c r="J209" s="29"/>
    </row>
    <row r="210" spans="1:10" s="25" customFormat="1" ht="12.75">
      <c r="A210" s="36" t="s">
        <v>33</v>
      </c>
      <c r="B210" s="33" t="s">
        <v>7</v>
      </c>
      <c r="C210" s="13" t="s">
        <v>214</v>
      </c>
      <c r="D210" s="62">
        <v>1800</v>
      </c>
      <c r="E210" s="63">
        <v>0.69</v>
      </c>
      <c r="F210" s="31">
        <f t="shared" si="7"/>
        <v>1242</v>
      </c>
      <c r="G210" s="87"/>
      <c r="H210" s="29" t="s">
        <v>201</v>
      </c>
      <c r="I210" s="13" t="s">
        <v>244</v>
      </c>
      <c r="J210" s="61">
        <v>39472</v>
      </c>
    </row>
    <row r="211" spans="1:10" s="25" customFormat="1" ht="25.5">
      <c r="A211" s="36" t="s">
        <v>77</v>
      </c>
      <c r="B211" s="33" t="s">
        <v>7</v>
      </c>
      <c r="C211" s="13" t="s">
        <v>79</v>
      </c>
      <c r="D211" s="62">
        <v>1000</v>
      </c>
      <c r="E211" s="63">
        <v>5.6585</v>
      </c>
      <c r="F211" s="31">
        <f t="shared" si="7"/>
        <v>5658.5</v>
      </c>
      <c r="G211" s="60" t="s">
        <v>410</v>
      </c>
      <c r="H211" s="61">
        <v>39541</v>
      </c>
      <c r="I211" s="13" t="s">
        <v>244</v>
      </c>
      <c r="J211" s="61"/>
    </row>
    <row r="212" spans="1:10" s="25" customFormat="1" ht="25.5">
      <c r="A212" s="36" t="s">
        <v>77</v>
      </c>
      <c r="B212" s="33" t="s">
        <v>7</v>
      </c>
      <c r="C212" s="13" t="s">
        <v>78</v>
      </c>
      <c r="D212" s="62">
        <v>4000</v>
      </c>
      <c r="E212" s="63">
        <v>11</v>
      </c>
      <c r="F212" s="31">
        <f t="shared" si="7"/>
        <v>44000</v>
      </c>
      <c r="G212" s="60" t="s">
        <v>411</v>
      </c>
      <c r="H212" s="61">
        <v>39629</v>
      </c>
      <c r="I212" s="13" t="s">
        <v>244</v>
      </c>
      <c r="J212" s="61"/>
    </row>
    <row r="213" spans="1:10" ht="25.5">
      <c r="A213" s="36" t="s">
        <v>363</v>
      </c>
      <c r="B213" s="33" t="s">
        <v>8</v>
      </c>
      <c r="C213" s="13" t="s">
        <v>364</v>
      </c>
      <c r="D213" s="62">
        <v>560</v>
      </c>
      <c r="E213" s="63">
        <v>0.53</v>
      </c>
      <c r="F213" s="31">
        <f t="shared" si="7"/>
        <v>296.8</v>
      </c>
      <c r="G213" s="60"/>
      <c r="H213" s="29" t="s">
        <v>201</v>
      </c>
      <c r="I213" s="13" t="s">
        <v>244</v>
      </c>
      <c r="J213" s="49"/>
    </row>
    <row r="214" spans="3:6" ht="15.75">
      <c r="C214" s="132" t="s">
        <v>373</v>
      </c>
      <c r="D214" s="132"/>
      <c r="E214" s="131">
        <f>SUM(F2:F213)</f>
        <v>3709152.5205781255</v>
      </c>
      <c r="F214" s="131"/>
    </row>
    <row r="215" spans="1:9" ht="20.25" customHeight="1">
      <c r="A215" s="133" t="s">
        <v>437</v>
      </c>
      <c r="B215" s="134"/>
      <c r="C215" s="134"/>
      <c r="D215" s="134"/>
      <c r="E215" s="134"/>
      <c r="F215" s="134"/>
      <c r="G215" s="134"/>
      <c r="H215" s="134"/>
      <c r="I215" s="135"/>
    </row>
    <row r="217" ht="10.5" customHeight="1"/>
  </sheetData>
  <mergeCells count="3">
    <mergeCell ref="E214:F214"/>
    <mergeCell ref="C214:D214"/>
    <mergeCell ref="A215:I21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&amp;LFONDAZIONE ISTITUTO SAN RAFFAELE DI CEFALU'&amp;R SERVIZIO DI FARMACIA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r.saverino</cp:lastModifiedBy>
  <cp:lastPrinted>2008-05-06T10:51:43Z</cp:lastPrinted>
  <dcterms:created xsi:type="dcterms:W3CDTF">2007-11-08T09:09:25Z</dcterms:created>
  <dcterms:modified xsi:type="dcterms:W3CDTF">2008-05-06T10:51:53Z</dcterms:modified>
  <cp:category/>
  <cp:version/>
  <cp:contentType/>
  <cp:contentStatus/>
</cp:coreProperties>
</file>